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Riquelme\Desktop\"/>
    </mc:Choice>
  </mc:AlternateContent>
  <xr:revisionPtr revIDLastSave="0" documentId="8_{075799D2-F8F5-45CF-B4CB-A3BCAFDA7003}" xr6:coauthVersionLast="44" xr6:coauthVersionMax="44" xr10:uidLastSave="{00000000-0000-0000-0000-000000000000}"/>
  <bookViews>
    <workbookView xWindow="-120" yWindow="-120" windowWidth="20730" windowHeight="11160" firstSheet="7" activeTab="12" xr2:uid="{00000000-000D-0000-FFFF-FFFF00000000}"/>
  </bookViews>
  <sheets>
    <sheet name="ESCALA DE NOTAS VALORIZADAS" sheetId="11" state="hidden" r:id="rId1"/>
    <sheet name="DISTRIBUCIÓN PPTO. FOCMU" sheetId="12" state="hidden" r:id="rId2"/>
    <sheet name="CLUBES DEPORTIVOS" sheetId="4" r:id="rId3"/>
    <sheet name="CENTRO MADRES" sheetId="1" r:id="rId4"/>
    <sheet name="JJVV" sheetId="7" r:id="rId5"/>
    <sheet name="COMITÉS" sheetId="2" r:id="rId6"/>
    <sheet name="C. DE PADRES Y AP." sheetId="8" r:id="rId7"/>
    <sheet name="CULTURALES" sheetId="6" r:id="rId8"/>
    <sheet name="RELIGIOSAS" sheetId="9" r:id="rId9"/>
    <sheet name="OTRAS ORG" sheetId="3" r:id="rId10"/>
    <sheet name="JUVENTUD" sheetId="14" r:id="rId11"/>
    <sheet name="BENEFICAS" sheetId="13" r:id="rId12"/>
    <sheet name="ADULTO MAYOR" sheetId="10" r:id="rId13"/>
  </sheets>
  <definedNames>
    <definedName name="_xlnm._FilterDatabase" localSheetId="6" hidden="1">'C. DE PADRES Y AP.'!$B$5:$W$16</definedName>
    <definedName name="_xlnm._FilterDatabase" localSheetId="3" hidden="1">'CENTRO MADRES'!$A$7:$Z$34</definedName>
    <definedName name="_xlnm._FilterDatabase" localSheetId="2" hidden="1">'CLUBES DEPORTIVOS'!$B$5:$W$54</definedName>
    <definedName name="_xlnm._FilterDatabase" localSheetId="5" hidden="1">COMITÉS!$B$5:$W$23</definedName>
    <definedName name="_xlnm._FilterDatabase" localSheetId="7" hidden="1">CULTURALES!$B$5:$W$19</definedName>
    <definedName name="_xlnm._FilterDatabase" localSheetId="4" hidden="1">JJVV!$B$5:$W$51</definedName>
    <definedName name="_xlnm._FilterDatabase" localSheetId="9" hidden="1">'OTRAS ORG'!$B$5:$W$16</definedName>
    <definedName name="_xlnm._FilterDatabase" localSheetId="8" hidden="1">RELIGIOSAS!$B$5:$W$8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Q10" i="13"/>
  <c r="Q8" i="4" l="1"/>
  <c r="E17" i="12" l="1"/>
  <c r="W8" i="1"/>
  <c r="G23" i="13" l="1"/>
  <c r="H23" i="13" s="1"/>
  <c r="Q23" i="13"/>
  <c r="S23" i="13" s="1"/>
  <c r="T23" i="13" s="1"/>
  <c r="G12" i="13"/>
  <c r="H12" i="13" s="1"/>
  <c r="Q12" i="13"/>
  <c r="S12" i="13" s="1"/>
  <c r="T12" i="13" s="1"/>
  <c r="G13" i="13"/>
  <c r="H13" i="13" s="1"/>
  <c r="Q13" i="13"/>
  <c r="S13" i="13" s="1"/>
  <c r="T13" i="13" s="1"/>
  <c r="G14" i="13"/>
  <c r="H14" i="13" s="1"/>
  <c r="Q14" i="13"/>
  <c r="S14" i="13" s="1"/>
  <c r="T14" i="13" s="1"/>
  <c r="G15" i="13"/>
  <c r="H15" i="13" s="1"/>
  <c r="Q15" i="13"/>
  <c r="S15" i="13" s="1"/>
  <c r="T15" i="13" s="1"/>
  <c r="W15" i="13"/>
  <c r="G16" i="13"/>
  <c r="H16" i="13"/>
  <c r="Q16" i="13"/>
  <c r="S16" i="13" s="1"/>
  <c r="T16" i="13" s="1"/>
  <c r="G17" i="13"/>
  <c r="H17" i="13" s="1"/>
  <c r="Q17" i="13"/>
  <c r="S17" i="13" s="1"/>
  <c r="T17" i="13" s="1"/>
  <c r="G18" i="13"/>
  <c r="H18" i="13" s="1"/>
  <c r="Q18" i="13"/>
  <c r="S18" i="13"/>
  <c r="T18" i="13" s="1"/>
  <c r="G19" i="13"/>
  <c r="H19" i="13" s="1"/>
  <c r="Q19" i="13"/>
  <c r="S19" i="13"/>
  <c r="T19" i="13" s="1"/>
  <c r="G20" i="13"/>
  <c r="H20" i="13" s="1"/>
  <c r="Q20" i="13"/>
  <c r="S20" i="13" s="1"/>
  <c r="T20" i="13" s="1"/>
  <c r="G21" i="13"/>
  <c r="H21" i="13" s="1"/>
  <c r="Q21" i="13"/>
  <c r="S21" i="13" s="1"/>
  <c r="T21" i="13" s="1"/>
  <c r="G22" i="13"/>
  <c r="H22" i="13" s="1"/>
  <c r="Q22" i="13"/>
  <c r="S22" i="13" s="1"/>
  <c r="T22" i="13" s="1"/>
  <c r="W22" i="13"/>
  <c r="Q11" i="13"/>
  <c r="S11" i="13" s="1"/>
  <c r="T11" i="13" s="1"/>
  <c r="G11" i="13"/>
  <c r="H11" i="13" s="1"/>
  <c r="S10" i="13"/>
  <c r="T10" i="13" s="1"/>
  <c r="G10" i="13"/>
  <c r="H10" i="13" s="1"/>
  <c r="Q9" i="13"/>
  <c r="S9" i="13" s="1"/>
  <c r="T9" i="13" s="1"/>
  <c r="G9" i="13"/>
  <c r="H9" i="13" s="1"/>
  <c r="Q8" i="13"/>
  <c r="S8" i="13" s="1"/>
  <c r="T8" i="13" s="1"/>
  <c r="G8" i="13"/>
  <c r="H8" i="13" s="1"/>
  <c r="Q7" i="13"/>
  <c r="S7" i="13" s="1"/>
  <c r="T7" i="13" s="1"/>
  <c r="G7" i="13"/>
  <c r="H7" i="13" s="1"/>
  <c r="Q38" i="4"/>
  <c r="S38" i="4" s="1"/>
  <c r="T38" i="4" s="1"/>
  <c r="U8" i="13" l="1"/>
  <c r="U10" i="13"/>
  <c r="U15" i="13"/>
  <c r="U16" i="13"/>
  <c r="U20" i="13"/>
  <c r="U21" i="13"/>
  <c r="U22" i="13"/>
  <c r="U19" i="13"/>
  <c r="U18" i="13"/>
  <c r="U23" i="13"/>
  <c r="U13" i="13"/>
  <c r="U14" i="13"/>
  <c r="U12" i="13"/>
  <c r="U17" i="13"/>
  <c r="U11" i="13"/>
  <c r="U7" i="13"/>
  <c r="U9" i="13"/>
  <c r="G17" i="12"/>
  <c r="G19" i="12"/>
  <c r="G20" i="12"/>
  <c r="M114" i="10"/>
  <c r="E12" i="12" s="1"/>
  <c r="G12" i="12" s="1"/>
  <c r="Q8" i="9"/>
  <c r="Q7" i="9"/>
  <c r="Q6" i="9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S6" i="6" s="1"/>
  <c r="T6" i="6" s="1"/>
  <c r="Q6" i="4"/>
  <c r="G9" i="14"/>
  <c r="H9" i="14" s="1"/>
  <c r="Q9" i="14"/>
  <c r="S9" i="14" s="1"/>
  <c r="T9" i="14" s="1"/>
  <c r="W9" i="14"/>
  <c r="G10" i="14"/>
  <c r="H10" i="14" s="1"/>
  <c r="Q10" i="14"/>
  <c r="S10" i="14" s="1"/>
  <c r="T10" i="14" s="1"/>
  <c r="W10" i="14"/>
  <c r="G11" i="14"/>
  <c r="H11" i="14" s="1"/>
  <c r="Q11" i="14"/>
  <c r="S11" i="14" s="1"/>
  <c r="T11" i="14" s="1"/>
  <c r="G18" i="3"/>
  <c r="H18" i="3" s="1"/>
  <c r="Q18" i="3"/>
  <c r="S18" i="3" s="1"/>
  <c r="T18" i="3" s="1"/>
  <c r="Q16" i="3"/>
  <c r="S16" i="3" s="1"/>
  <c r="T16" i="3" s="1"/>
  <c r="Q17" i="3"/>
  <c r="S17" i="3" s="1"/>
  <c r="T17" i="3" s="1"/>
  <c r="Q19" i="3"/>
  <c r="S19" i="3" s="1"/>
  <c r="T19" i="3" s="1"/>
  <c r="Q20" i="3"/>
  <c r="S20" i="3" s="1"/>
  <c r="T20" i="3" s="1"/>
  <c r="Q21" i="3"/>
  <c r="S21" i="3" s="1"/>
  <c r="T21" i="3" s="1"/>
  <c r="Q22" i="3"/>
  <c r="S22" i="3" s="1"/>
  <c r="T22" i="3" s="1"/>
  <c r="Q23" i="3"/>
  <c r="S23" i="3" s="1"/>
  <c r="T23" i="3" s="1"/>
  <c r="Q24" i="3"/>
  <c r="S24" i="3" s="1"/>
  <c r="T24" i="3" s="1"/>
  <c r="G17" i="3"/>
  <c r="H17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/>
  <c r="G16" i="3"/>
  <c r="H16" i="3" s="1"/>
  <c r="Q21" i="1"/>
  <c r="S21" i="1" s="1"/>
  <c r="T21" i="1" s="1"/>
  <c r="G21" i="1"/>
  <c r="H21" i="1" s="1"/>
  <c r="U21" i="1" l="1"/>
  <c r="U9" i="14"/>
  <c r="U10" i="14"/>
  <c r="U11" i="14"/>
  <c r="U18" i="3"/>
  <c r="U22" i="3"/>
  <c r="U16" i="3"/>
  <c r="U24" i="3"/>
  <c r="U17" i="3"/>
  <c r="U20" i="3"/>
  <c r="U23" i="3"/>
  <c r="U19" i="3"/>
  <c r="U21" i="3"/>
  <c r="G19" i="6" l="1"/>
  <c r="H19" i="6" s="1"/>
  <c r="S19" i="6"/>
  <c r="T19" i="6" s="1"/>
  <c r="G20" i="6"/>
  <c r="H20" i="6" s="1"/>
  <c r="S20" i="6"/>
  <c r="T20" i="6" s="1"/>
  <c r="G21" i="6"/>
  <c r="H21" i="6" s="1"/>
  <c r="S21" i="6"/>
  <c r="T21" i="6" s="1"/>
  <c r="W21" i="6"/>
  <c r="G22" i="6"/>
  <c r="H22" i="6" s="1"/>
  <c r="S22" i="6"/>
  <c r="T22" i="6" s="1"/>
  <c r="G23" i="6"/>
  <c r="H23" i="6" s="1"/>
  <c r="S23" i="6"/>
  <c r="T23" i="6" s="1"/>
  <c r="G24" i="6"/>
  <c r="H24" i="6" s="1"/>
  <c r="S24" i="6"/>
  <c r="T24" i="6" s="1"/>
  <c r="W24" i="6"/>
  <c r="U21" i="6" l="1"/>
  <c r="U23" i="6"/>
  <c r="U22" i="6"/>
  <c r="U24" i="6"/>
  <c r="U19" i="6"/>
  <c r="U20" i="6"/>
  <c r="G16" i="8" l="1"/>
  <c r="H16" i="8" s="1"/>
  <c r="Q16" i="8"/>
  <c r="S16" i="8" s="1"/>
  <c r="T16" i="8" s="1"/>
  <c r="G17" i="8"/>
  <c r="H17" i="8" s="1"/>
  <c r="Q17" i="8"/>
  <c r="S17" i="8" s="1"/>
  <c r="T17" i="8" s="1"/>
  <c r="G18" i="8"/>
  <c r="H18" i="8" s="1"/>
  <c r="Q18" i="8"/>
  <c r="S18" i="8" s="1"/>
  <c r="T18" i="8" s="1"/>
  <c r="G23" i="2"/>
  <c r="H23" i="2" s="1"/>
  <c r="Q23" i="2"/>
  <c r="S23" i="2" s="1"/>
  <c r="T23" i="2" s="1"/>
  <c r="G24" i="2"/>
  <c r="H24" i="2" s="1"/>
  <c r="Q24" i="2"/>
  <c r="S24" i="2" s="1"/>
  <c r="T24" i="2" s="1"/>
  <c r="G25" i="2"/>
  <c r="H25" i="2" s="1"/>
  <c r="Q25" i="2"/>
  <c r="S25" i="2" s="1"/>
  <c r="T25" i="2" s="1"/>
  <c r="G26" i="2"/>
  <c r="H26" i="2" s="1"/>
  <c r="Q26" i="2"/>
  <c r="S26" i="2" s="1"/>
  <c r="T26" i="2" s="1"/>
  <c r="G27" i="2"/>
  <c r="H27" i="2" s="1"/>
  <c r="Q27" i="2"/>
  <c r="S27" i="2" s="1"/>
  <c r="T27" i="2" s="1"/>
  <c r="W27" i="2"/>
  <c r="G28" i="2"/>
  <c r="H28" i="2" s="1"/>
  <c r="Q28" i="2"/>
  <c r="S28" i="2" s="1"/>
  <c r="T28" i="2" s="1"/>
  <c r="W28" i="2"/>
  <c r="G29" i="2"/>
  <c r="H29" i="2" s="1"/>
  <c r="Q29" i="2"/>
  <c r="S29" i="2" s="1"/>
  <c r="T29" i="2" s="1"/>
  <c r="G30" i="2"/>
  <c r="H30" i="2" s="1"/>
  <c r="Q30" i="2"/>
  <c r="S30" i="2" s="1"/>
  <c r="T30" i="2" s="1"/>
  <c r="Q46" i="7"/>
  <c r="U25" i="2" l="1"/>
  <c r="U18" i="8"/>
  <c r="U16" i="8"/>
  <c r="U17" i="8"/>
  <c r="U30" i="2"/>
  <c r="U24" i="2"/>
  <c r="U23" i="2"/>
  <c r="U27" i="2"/>
  <c r="U26" i="2"/>
  <c r="U28" i="2"/>
  <c r="U29" i="2"/>
  <c r="G51" i="7"/>
  <c r="H51" i="7" s="1"/>
  <c r="Q51" i="7"/>
  <c r="S51" i="7" s="1"/>
  <c r="T51" i="7" s="1"/>
  <c r="G52" i="7"/>
  <c r="H52" i="7" s="1"/>
  <c r="Q52" i="7"/>
  <c r="S52" i="7" s="1"/>
  <c r="T52" i="7" s="1"/>
  <c r="G53" i="7"/>
  <c r="H53" i="7" s="1"/>
  <c r="Q53" i="7"/>
  <c r="S53" i="7" s="1"/>
  <c r="T53" i="7" s="1"/>
  <c r="G54" i="7"/>
  <c r="H54" i="7" s="1"/>
  <c r="Q54" i="7"/>
  <c r="S54" i="7" s="1"/>
  <c r="T54" i="7" s="1"/>
  <c r="G55" i="7"/>
  <c r="H55" i="7" s="1"/>
  <c r="Q55" i="7"/>
  <c r="S55" i="7" s="1"/>
  <c r="T55" i="7" s="1"/>
  <c r="G56" i="7"/>
  <c r="H56" i="7" s="1"/>
  <c r="Q56" i="7"/>
  <c r="S56" i="7" s="1"/>
  <c r="T56" i="7" s="1"/>
  <c r="G57" i="7"/>
  <c r="H57" i="7" s="1"/>
  <c r="Q57" i="7"/>
  <c r="S57" i="7" s="1"/>
  <c r="T57" i="7" s="1"/>
  <c r="G58" i="7"/>
  <c r="H58" i="7" s="1"/>
  <c r="Q58" i="7"/>
  <c r="S58" i="7" s="1"/>
  <c r="T58" i="7" s="1"/>
  <c r="G59" i="7"/>
  <c r="H59" i="7" s="1"/>
  <c r="Q59" i="7"/>
  <c r="S59" i="7" s="1"/>
  <c r="T59" i="7" s="1"/>
  <c r="G60" i="7"/>
  <c r="H60" i="7" s="1"/>
  <c r="Q60" i="7"/>
  <c r="S60" i="7" s="1"/>
  <c r="T60" i="7" s="1"/>
  <c r="G61" i="7"/>
  <c r="H61" i="7" s="1"/>
  <c r="Q61" i="7"/>
  <c r="S61" i="7" s="1"/>
  <c r="T61" i="7" s="1"/>
  <c r="G62" i="7"/>
  <c r="H62" i="7" s="1"/>
  <c r="Q62" i="7"/>
  <c r="S62" i="7" s="1"/>
  <c r="T62" i="7" s="1"/>
  <c r="G63" i="7"/>
  <c r="H63" i="7" s="1"/>
  <c r="Q63" i="7"/>
  <c r="S63" i="7" s="1"/>
  <c r="T63" i="7" s="1"/>
  <c r="G64" i="7"/>
  <c r="H64" i="7" s="1"/>
  <c r="Q64" i="7"/>
  <c r="S64" i="7" s="1"/>
  <c r="T64" i="7" s="1"/>
  <c r="G65" i="7"/>
  <c r="H65" i="7" s="1"/>
  <c r="Q65" i="7"/>
  <c r="S65" i="7" s="1"/>
  <c r="T65" i="7" s="1"/>
  <c r="G66" i="7"/>
  <c r="H66" i="7" s="1"/>
  <c r="Q66" i="7"/>
  <c r="S66" i="7" s="1"/>
  <c r="T66" i="7" s="1"/>
  <c r="G67" i="7"/>
  <c r="H67" i="7" s="1"/>
  <c r="Q67" i="7"/>
  <c r="S67" i="7" s="1"/>
  <c r="T67" i="7" s="1"/>
  <c r="G68" i="7"/>
  <c r="H68" i="7" s="1"/>
  <c r="Q68" i="7"/>
  <c r="S68" i="7" s="1"/>
  <c r="T68" i="7" s="1"/>
  <c r="G69" i="7"/>
  <c r="H69" i="7" s="1"/>
  <c r="Q69" i="7"/>
  <c r="S69" i="7" s="1"/>
  <c r="T69" i="7" s="1"/>
  <c r="U65" i="7" l="1"/>
  <c r="U64" i="7"/>
  <c r="U55" i="7"/>
  <c r="U56" i="7"/>
  <c r="U62" i="7"/>
  <c r="U54" i="7"/>
  <c r="U67" i="7"/>
  <c r="U59" i="7"/>
  <c r="U51" i="7"/>
  <c r="U61" i="7"/>
  <c r="U66" i="7"/>
  <c r="U58" i="7"/>
  <c r="U57" i="7"/>
  <c r="U69" i="7"/>
  <c r="U53" i="7"/>
  <c r="U63" i="7"/>
  <c r="U68" i="7"/>
  <c r="U60" i="7"/>
  <c r="U52" i="7"/>
  <c r="G9" i="1"/>
  <c r="G31" i="1"/>
  <c r="H31" i="1" s="1"/>
  <c r="Q31" i="1"/>
  <c r="S31" i="1" s="1"/>
  <c r="T31" i="1" s="1"/>
  <c r="G32" i="1"/>
  <c r="H32" i="1" s="1"/>
  <c r="Q32" i="1"/>
  <c r="S32" i="1" s="1"/>
  <c r="T32" i="1" s="1"/>
  <c r="G33" i="1"/>
  <c r="H33" i="1" s="1"/>
  <c r="Q33" i="1"/>
  <c r="S33" i="1" s="1"/>
  <c r="T33" i="1" s="1"/>
  <c r="G34" i="1"/>
  <c r="H34" i="1" s="1"/>
  <c r="Q34" i="1"/>
  <c r="S34" i="1" s="1"/>
  <c r="T34" i="1" s="1"/>
  <c r="G35" i="1"/>
  <c r="H35" i="1" s="1"/>
  <c r="U34" i="1" l="1"/>
  <c r="U33" i="1"/>
  <c r="U31" i="1"/>
  <c r="U32" i="1"/>
  <c r="G54" i="4"/>
  <c r="H54" i="4" s="1"/>
  <c r="Q54" i="4"/>
  <c r="S54" i="4" s="1"/>
  <c r="T54" i="4" s="1"/>
  <c r="G55" i="4"/>
  <c r="H55" i="4" s="1"/>
  <c r="Q55" i="4"/>
  <c r="S55" i="4" s="1"/>
  <c r="T55" i="4" s="1"/>
  <c r="G56" i="4"/>
  <c r="H56" i="4" s="1"/>
  <c r="Q56" i="4"/>
  <c r="S56" i="4" s="1"/>
  <c r="T56" i="4" s="1"/>
  <c r="G57" i="4"/>
  <c r="H57" i="4" s="1"/>
  <c r="Q57" i="4"/>
  <c r="S57" i="4" s="1"/>
  <c r="T57" i="4" s="1"/>
  <c r="G58" i="4"/>
  <c r="H58" i="4" s="1"/>
  <c r="Q58" i="4"/>
  <c r="S58" i="4" s="1"/>
  <c r="T58" i="4" s="1"/>
  <c r="G59" i="4"/>
  <c r="H59" i="4" s="1"/>
  <c r="Q59" i="4"/>
  <c r="S59" i="4" s="1"/>
  <c r="T59" i="4" s="1"/>
  <c r="G60" i="4"/>
  <c r="H60" i="4" s="1"/>
  <c r="Q60" i="4"/>
  <c r="S60" i="4" s="1"/>
  <c r="T60" i="4" s="1"/>
  <c r="G61" i="4"/>
  <c r="H61" i="4" s="1"/>
  <c r="Q61" i="4"/>
  <c r="S61" i="4" s="1"/>
  <c r="T61" i="4" s="1"/>
  <c r="G62" i="4"/>
  <c r="H62" i="4" s="1"/>
  <c r="Q62" i="4"/>
  <c r="S62" i="4" s="1"/>
  <c r="T62" i="4" s="1"/>
  <c r="G63" i="4"/>
  <c r="H63" i="4" s="1"/>
  <c r="Q63" i="4"/>
  <c r="S63" i="4" s="1"/>
  <c r="T63" i="4" s="1"/>
  <c r="G64" i="4"/>
  <c r="H64" i="4" s="1"/>
  <c r="Q64" i="4"/>
  <c r="S64" i="4" s="1"/>
  <c r="T64" i="4" s="1"/>
  <c r="G65" i="4"/>
  <c r="H65" i="4" s="1"/>
  <c r="Q65" i="4"/>
  <c r="S65" i="4" s="1"/>
  <c r="T65" i="4" s="1"/>
  <c r="G66" i="4"/>
  <c r="H66" i="4" s="1"/>
  <c r="Q66" i="4"/>
  <c r="S66" i="4" s="1"/>
  <c r="T66" i="4" s="1"/>
  <c r="G67" i="4"/>
  <c r="H67" i="4" s="1"/>
  <c r="Q67" i="4"/>
  <c r="S67" i="4" s="1"/>
  <c r="T67" i="4" s="1"/>
  <c r="G68" i="4"/>
  <c r="H68" i="4" s="1"/>
  <c r="Q68" i="4"/>
  <c r="S68" i="4" s="1"/>
  <c r="T68" i="4" s="1"/>
  <c r="G69" i="4"/>
  <c r="H69" i="4" s="1"/>
  <c r="Q69" i="4"/>
  <c r="S69" i="4" s="1"/>
  <c r="T69" i="4" s="1"/>
  <c r="G70" i="4"/>
  <c r="H70" i="4" s="1"/>
  <c r="Q70" i="4"/>
  <c r="S70" i="4" s="1"/>
  <c r="T70" i="4" s="1"/>
  <c r="G71" i="4"/>
  <c r="H71" i="4" s="1"/>
  <c r="Q71" i="4"/>
  <c r="S71" i="4" s="1"/>
  <c r="T71" i="4" s="1"/>
  <c r="G72" i="4"/>
  <c r="H72" i="4" s="1"/>
  <c r="Q72" i="4"/>
  <c r="S72" i="4" s="1"/>
  <c r="T72" i="4" s="1"/>
  <c r="G73" i="4"/>
  <c r="H73" i="4" s="1"/>
  <c r="Q73" i="4"/>
  <c r="S73" i="4" s="1"/>
  <c r="T73" i="4" s="1"/>
  <c r="U71" i="4" l="1"/>
  <c r="U65" i="4"/>
  <c r="U70" i="4"/>
  <c r="U67" i="4"/>
  <c r="U56" i="4"/>
  <c r="U64" i="4"/>
  <c r="U62" i="4"/>
  <c r="U60" i="4"/>
  <c r="U59" i="4"/>
  <c r="U66" i="4"/>
  <c r="U55" i="4"/>
  <c r="U72" i="4"/>
  <c r="U68" i="4"/>
  <c r="U57" i="4"/>
  <c r="U73" i="4"/>
  <c r="U63" i="4"/>
  <c r="U69" i="4"/>
  <c r="U61" i="4"/>
  <c r="U58" i="4"/>
  <c r="U54" i="4"/>
  <c r="W8" i="14"/>
  <c r="Q8" i="14"/>
  <c r="S8" i="14" s="1"/>
  <c r="T8" i="14" s="1"/>
  <c r="G8" i="14"/>
  <c r="H8" i="14" s="1"/>
  <c r="W7" i="14"/>
  <c r="Q7" i="14"/>
  <c r="S7" i="14" s="1"/>
  <c r="T7" i="14" s="1"/>
  <c r="G7" i="14"/>
  <c r="H7" i="14" s="1"/>
  <c r="U8" i="14" l="1"/>
  <c r="U7" i="14"/>
  <c r="Q9" i="4"/>
  <c r="G7" i="4"/>
  <c r="H7" i="4" s="1"/>
  <c r="Q7" i="4"/>
  <c r="S7" i="4" s="1"/>
  <c r="T7" i="4" s="1"/>
  <c r="Q15" i="8" l="1"/>
  <c r="S15" i="8" s="1"/>
  <c r="Q14" i="8"/>
  <c r="S14" i="8" s="1"/>
  <c r="Q13" i="8"/>
  <c r="S13" i="8" s="1"/>
  <c r="Q12" i="8"/>
  <c r="S12" i="8" s="1"/>
  <c r="Q11" i="8"/>
  <c r="S11" i="8" s="1"/>
  <c r="Q10" i="8"/>
  <c r="S10" i="8" s="1"/>
  <c r="Q9" i="8"/>
  <c r="S9" i="8" s="1"/>
  <c r="Q8" i="8"/>
  <c r="S8" i="8" s="1"/>
  <c r="Q7" i="8"/>
  <c r="S7" i="8" s="1"/>
  <c r="Q6" i="8"/>
  <c r="S6" i="8" s="1"/>
  <c r="Q50" i="7"/>
  <c r="S50" i="7" s="1"/>
  <c r="Q49" i="7"/>
  <c r="S49" i="7" s="1"/>
  <c r="Q48" i="7"/>
  <c r="S48" i="7" s="1"/>
  <c r="Q47" i="7"/>
  <c r="S47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8" i="7"/>
  <c r="S8" i="7" s="1"/>
  <c r="Q7" i="7"/>
  <c r="S7" i="7" s="1"/>
  <c r="Q6" i="7"/>
  <c r="S6" i="7" s="1"/>
  <c r="T6" i="7" s="1"/>
  <c r="S46" i="7"/>
  <c r="Q53" i="4"/>
  <c r="S53" i="4" s="1"/>
  <c r="Q52" i="4"/>
  <c r="S52" i="4" s="1"/>
  <c r="Q51" i="4"/>
  <c r="S51" i="4" s="1"/>
  <c r="Q50" i="4"/>
  <c r="S50" i="4" s="1"/>
  <c r="Q49" i="4"/>
  <c r="S49" i="4" s="1"/>
  <c r="Q48" i="4"/>
  <c r="S48" i="4" s="1"/>
  <c r="Q47" i="4"/>
  <c r="S47" i="4" s="1"/>
  <c r="Q46" i="4"/>
  <c r="S46" i="4" s="1"/>
  <c r="Q45" i="4"/>
  <c r="S45" i="4" s="1"/>
  <c r="Q44" i="4"/>
  <c r="S44" i="4" s="1"/>
  <c r="Q43" i="4"/>
  <c r="S43" i="4" s="1"/>
  <c r="Q42" i="4"/>
  <c r="S42" i="4" s="1"/>
  <c r="Q41" i="4"/>
  <c r="S41" i="4" s="1"/>
  <c r="Q40" i="4"/>
  <c r="S40" i="4" s="1"/>
  <c r="Q39" i="4"/>
  <c r="S39" i="4" s="1"/>
  <c r="Q37" i="4"/>
  <c r="S37" i="4" s="1"/>
  <c r="Q36" i="4"/>
  <c r="S36" i="4" s="1"/>
  <c r="Q35" i="4"/>
  <c r="S35" i="4" s="1"/>
  <c r="Q34" i="4"/>
  <c r="S34" i="4" s="1"/>
  <c r="Q33" i="4"/>
  <c r="S33" i="4" s="1"/>
  <c r="Q32" i="4"/>
  <c r="S32" i="4" s="1"/>
  <c r="Q31" i="4"/>
  <c r="S31" i="4" s="1"/>
  <c r="Q30" i="4"/>
  <c r="S30" i="4" s="1"/>
  <c r="Q29" i="4"/>
  <c r="S29" i="4" s="1"/>
  <c r="Q28" i="4"/>
  <c r="S28" i="4" s="1"/>
  <c r="Q27" i="4"/>
  <c r="S27" i="4" s="1"/>
  <c r="Q26" i="4"/>
  <c r="S26" i="4" s="1"/>
  <c r="Q25" i="4"/>
  <c r="S25" i="4" s="1"/>
  <c r="Q24" i="4"/>
  <c r="S24" i="4" s="1"/>
  <c r="Q23" i="4"/>
  <c r="S23" i="4" s="1"/>
  <c r="Q22" i="4"/>
  <c r="S22" i="4" s="1"/>
  <c r="Q21" i="4"/>
  <c r="S21" i="4" s="1"/>
  <c r="Q20" i="4"/>
  <c r="S20" i="4" s="1"/>
  <c r="Q19" i="4"/>
  <c r="S19" i="4" s="1"/>
  <c r="Q18" i="4"/>
  <c r="S18" i="4" s="1"/>
  <c r="Q17" i="4"/>
  <c r="S17" i="4" s="1"/>
  <c r="Q16" i="4"/>
  <c r="S16" i="4" s="1"/>
  <c r="Q15" i="4"/>
  <c r="S15" i="4" s="1"/>
  <c r="Q14" i="4"/>
  <c r="S14" i="4" s="1"/>
  <c r="Q13" i="4"/>
  <c r="S13" i="4" s="1"/>
  <c r="Q12" i="4"/>
  <c r="S12" i="4" s="1"/>
  <c r="Q11" i="4"/>
  <c r="S11" i="4" s="1"/>
  <c r="Q10" i="4"/>
  <c r="S10" i="4" s="1"/>
  <c r="S9" i="4"/>
  <c r="S8" i="4"/>
  <c r="S6" i="4"/>
  <c r="Q30" i="1"/>
  <c r="S30" i="1" s="1"/>
  <c r="Q29" i="1"/>
  <c r="S29" i="1" s="1"/>
  <c r="Q28" i="1"/>
  <c r="S28" i="1" s="1"/>
  <c r="Q27" i="1"/>
  <c r="S27" i="1" s="1"/>
  <c r="Q26" i="1"/>
  <c r="S26" i="1" s="1"/>
  <c r="Q25" i="1"/>
  <c r="S25" i="1" s="1"/>
  <c r="Q24" i="1"/>
  <c r="S24" i="1" s="1"/>
  <c r="Q23" i="1"/>
  <c r="S23" i="1" s="1"/>
  <c r="Q22" i="1"/>
  <c r="S22" i="1" s="1"/>
  <c r="Q20" i="1"/>
  <c r="S20" i="1" s="1"/>
  <c r="Q19" i="1"/>
  <c r="S19" i="1" s="1"/>
  <c r="Q18" i="1"/>
  <c r="S18" i="1" s="1"/>
  <c r="Q17" i="1"/>
  <c r="S17" i="1" s="1"/>
  <c r="Q16" i="1"/>
  <c r="S16" i="1" s="1"/>
  <c r="Q15" i="1"/>
  <c r="S15" i="1" s="1"/>
  <c r="Q14" i="1"/>
  <c r="S14" i="1" s="1"/>
  <c r="Q13" i="1"/>
  <c r="S13" i="1" s="1"/>
  <c r="Q12" i="1"/>
  <c r="S12" i="1" s="1"/>
  <c r="Q11" i="1"/>
  <c r="S11" i="1" s="1"/>
  <c r="Q10" i="1"/>
  <c r="S10" i="1" s="1"/>
  <c r="Q9" i="1"/>
  <c r="S9" i="1" s="1"/>
  <c r="Q8" i="1"/>
  <c r="S8" i="1" s="1"/>
  <c r="Q15" i="3"/>
  <c r="S15" i="3" s="1"/>
  <c r="Q14" i="3"/>
  <c r="S14" i="3" s="1"/>
  <c r="Q13" i="3"/>
  <c r="S13" i="3" s="1"/>
  <c r="Q12" i="3"/>
  <c r="S12" i="3" s="1"/>
  <c r="Q11" i="3"/>
  <c r="S11" i="3" s="1"/>
  <c r="Q10" i="3"/>
  <c r="S10" i="3" s="1"/>
  <c r="Q9" i="3"/>
  <c r="S9" i="3" s="1"/>
  <c r="Q8" i="3"/>
  <c r="S8" i="3" s="1"/>
  <c r="Q7" i="3"/>
  <c r="S7" i="3" s="1"/>
  <c r="Q6" i="3"/>
  <c r="S6" i="3" s="1"/>
  <c r="T6" i="3" s="1"/>
  <c r="Q22" i="2"/>
  <c r="S22" i="2" s="1"/>
  <c r="Q21" i="2"/>
  <c r="S21" i="2" s="1"/>
  <c r="Q20" i="2"/>
  <c r="S20" i="2" s="1"/>
  <c r="Q19" i="2"/>
  <c r="S19" i="2" s="1"/>
  <c r="Q18" i="2"/>
  <c r="S18" i="2" s="1"/>
  <c r="Q17" i="2"/>
  <c r="S17" i="2" s="1"/>
  <c r="Q16" i="2"/>
  <c r="S16" i="2" s="1"/>
  <c r="Q15" i="2"/>
  <c r="S15" i="2" s="1"/>
  <c r="Q14" i="2"/>
  <c r="S14" i="2" s="1"/>
  <c r="Q13" i="2"/>
  <c r="S13" i="2" s="1"/>
  <c r="Q12" i="2"/>
  <c r="S12" i="2" s="1"/>
  <c r="Q11" i="2"/>
  <c r="S11" i="2" s="1"/>
  <c r="Q10" i="2"/>
  <c r="S10" i="2" s="1"/>
  <c r="Q9" i="2"/>
  <c r="S9" i="2" s="1"/>
  <c r="Q8" i="2"/>
  <c r="S8" i="2" s="1"/>
  <c r="Q7" i="2"/>
  <c r="S7" i="2" s="1"/>
  <c r="Q6" i="2"/>
  <c r="S6" i="2" s="1"/>
  <c r="S8" i="6"/>
  <c r="T8" i="6" s="1"/>
  <c r="S7" i="9" l="1"/>
  <c r="S8" i="9"/>
  <c r="S6" i="9"/>
  <c r="W7" i="8"/>
  <c r="W8" i="7"/>
  <c r="S7" i="6"/>
  <c r="S9" i="6"/>
  <c r="S10" i="6"/>
  <c r="S11" i="6"/>
  <c r="S12" i="6"/>
  <c r="S13" i="6"/>
  <c r="S14" i="6"/>
  <c r="S15" i="6"/>
  <c r="S16" i="6"/>
  <c r="S17" i="6"/>
  <c r="S18" i="6"/>
  <c r="W14" i="4"/>
  <c r="W10" i="4"/>
  <c r="U7" i="4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W26" i="2" s="1"/>
  <c r="C44" i="11"/>
  <c r="C43" i="11"/>
  <c r="C42" i="11"/>
  <c r="C41" i="11"/>
  <c r="W14" i="8" s="1"/>
  <c r="C40" i="11"/>
  <c r="C39" i="11"/>
  <c r="W38" i="4" s="1"/>
  <c r="C38" i="11"/>
  <c r="W16" i="13" s="1"/>
  <c r="C37" i="11"/>
  <c r="W9" i="1" s="1"/>
  <c r="C36" i="11"/>
  <c r="C35" i="11"/>
  <c r="W18" i="2" s="1"/>
  <c r="C34" i="11"/>
  <c r="C33" i="11"/>
  <c r="W10" i="13" s="1"/>
  <c r="C32" i="11"/>
  <c r="C31" i="11"/>
  <c r="W8" i="2" s="1"/>
  <c r="C30" i="11"/>
  <c r="C29" i="11"/>
  <c r="C28" i="11"/>
  <c r="C27" i="11"/>
  <c r="W49" i="7" s="1"/>
  <c r="C26" i="11"/>
  <c r="C25" i="11"/>
  <c r="C24" i="11"/>
  <c r="C23" i="11"/>
  <c r="W17" i="8" s="1"/>
  <c r="C22" i="11"/>
  <c r="C21" i="11"/>
  <c r="C20" i="11"/>
  <c r="C19" i="11"/>
  <c r="W15" i="1" l="1"/>
  <c r="W39" i="4"/>
  <c r="W39" i="7"/>
  <c r="W18" i="13"/>
  <c r="W20" i="13"/>
  <c r="W17" i="13"/>
  <c r="W21" i="13"/>
  <c r="W22" i="7"/>
  <c r="W21" i="2"/>
  <c r="W49" i="4"/>
  <c r="W23" i="13"/>
  <c r="W24" i="4"/>
  <c r="W7" i="2"/>
  <c r="W11" i="3"/>
  <c r="W29" i="4"/>
  <c r="W7" i="13"/>
  <c r="W9" i="13"/>
  <c r="W28" i="4"/>
  <c r="W11" i="13"/>
  <c r="W19" i="13"/>
  <c r="W13" i="13"/>
  <c r="W12" i="13"/>
  <c r="W8" i="13"/>
  <c r="W13" i="8"/>
  <c r="W6" i="4"/>
  <c r="W16" i="7"/>
  <c r="W24" i="3"/>
  <c r="W20" i="3"/>
  <c r="W21" i="3"/>
  <c r="W21" i="1"/>
  <c r="W20" i="6"/>
  <c r="W30" i="2"/>
  <c r="W34" i="1"/>
  <c r="W60" i="4"/>
  <c r="W63" i="4"/>
  <c r="W67" i="4"/>
  <c r="W59" i="4"/>
  <c r="W61" i="4"/>
  <c r="W66" i="4"/>
  <c r="W68" i="4"/>
  <c r="W72" i="4"/>
  <c r="W57" i="7"/>
  <c r="W56" i="4"/>
  <c r="W9" i="8"/>
  <c r="W23" i="6"/>
  <c r="W25" i="2"/>
  <c r="W24" i="2"/>
  <c r="W51" i="7"/>
  <c r="W64" i="4"/>
  <c r="W54" i="4"/>
  <c r="W14" i="1"/>
  <c r="W9" i="2"/>
  <c r="W9" i="3"/>
  <c r="W15" i="4"/>
  <c r="W42" i="4"/>
  <c r="W12" i="1"/>
  <c r="W18" i="6"/>
  <c r="W8" i="4"/>
  <c r="W16" i="3"/>
  <c r="W17" i="3"/>
  <c r="W18" i="3"/>
  <c r="W22" i="6"/>
  <c r="W23" i="2"/>
  <c r="W16" i="8"/>
  <c r="W69" i="7"/>
  <c r="W62" i="7"/>
  <c r="W54" i="7"/>
  <c r="W52" i="7"/>
  <c r="W68" i="7"/>
  <c r="W61" i="7"/>
  <c r="W63" i="7"/>
  <c r="W31" i="1"/>
  <c r="W62" i="4"/>
  <c r="W70" i="4"/>
  <c r="W19" i="3"/>
  <c r="W18" i="8"/>
  <c r="W33" i="1"/>
  <c r="W60" i="7"/>
  <c r="W71" i="4"/>
  <c r="W55" i="7"/>
  <c r="W56" i="7"/>
  <c r="W55" i="4"/>
  <c r="W57" i="4"/>
  <c r="W58" i="4"/>
  <c r="W58" i="7"/>
  <c r="W25" i="1"/>
  <c r="W7" i="4"/>
  <c r="W20" i="4"/>
  <c r="W30" i="4"/>
  <c r="W13" i="6"/>
  <c r="W7" i="9"/>
  <c r="W23" i="3"/>
  <c r="W22" i="3"/>
  <c r="W19" i="6"/>
  <c r="W66" i="7"/>
  <c r="W59" i="7"/>
  <c r="W73" i="4"/>
  <c r="W33" i="4"/>
  <c r="W11" i="14"/>
  <c r="W12" i="14" s="1"/>
  <c r="E21" i="12" s="1"/>
  <c r="G21" i="12" s="1"/>
  <c r="W11" i="2"/>
  <c r="W27" i="1"/>
  <c r="W15" i="3"/>
  <c r="W9" i="4"/>
  <c r="W10" i="6"/>
  <c r="W32" i="1"/>
  <c r="W65" i="4"/>
  <c r="W11" i="6"/>
  <c r="W53" i="4"/>
  <c r="W14" i="3"/>
  <c r="W6" i="2"/>
  <c r="W12" i="3"/>
  <c r="W23" i="4"/>
  <c r="W37" i="4"/>
  <c r="W10" i="1"/>
  <c r="W22" i="2"/>
  <c r="W8" i="3"/>
  <c r="W16" i="4"/>
  <c r="W43" i="4"/>
  <c r="W15" i="6"/>
  <c r="W9" i="6"/>
  <c r="W44" i="7"/>
  <c r="W12" i="8"/>
  <c r="W6" i="9"/>
  <c r="W16" i="1"/>
  <c r="W28" i="1"/>
  <c r="W31" i="4"/>
  <c r="W11" i="1"/>
  <c r="W22" i="1"/>
  <c r="W12" i="2"/>
  <c r="W17" i="2"/>
  <c r="W10" i="2"/>
  <c r="W13" i="3"/>
  <c r="W7" i="3"/>
  <c r="W11" i="4"/>
  <c r="W17" i="4"/>
  <c r="W26" i="4"/>
  <c r="W32" i="4"/>
  <c r="W40" i="4"/>
  <c r="W44" i="4"/>
  <c r="W50" i="4"/>
  <c r="W8" i="6"/>
  <c r="W7" i="6"/>
  <c r="W48" i="7"/>
  <c r="W37" i="7"/>
  <c r="W13" i="7"/>
  <c r="W7" i="7"/>
  <c r="W17" i="1"/>
  <c r="W23" i="1"/>
  <c r="W13" i="2"/>
  <c r="W18" i="4"/>
  <c r="W45" i="4"/>
  <c r="W51" i="4"/>
  <c r="W6" i="6"/>
  <c r="W30" i="7"/>
  <c r="W6" i="8"/>
  <c r="W10" i="8"/>
  <c r="W30" i="1"/>
  <c r="W13" i="1"/>
  <c r="W18" i="1"/>
  <c r="W24" i="1"/>
  <c r="W14" i="2"/>
  <c r="W19" i="2"/>
  <c r="W13" i="4"/>
  <c r="W46" i="4"/>
  <c r="W52" i="4"/>
  <c r="W17" i="6"/>
  <c r="W12" i="6"/>
  <c r="W6" i="7"/>
  <c r="W29" i="7"/>
  <c r="W23" i="7"/>
  <c r="W8" i="9"/>
  <c r="W19" i="1"/>
  <c r="W15" i="2"/>
  <c r="W6" i="3"/>
  <c r="W10" i="3"/>
  <c r="W35" i="4"/>
  <c r="W16" i="6"/>
  <c r="W50" i="7"/>
  <c r="W45" i="7"/>
  <c r="W34" i="7"/>
  <c r="W28" i="7"/>
  <c r="W8" i="8"/>
  <c r="W29" i="1"/>
  <c r="W25" i="3" l="1"/>
  <c r="W9" i="9"/>
  <c r="E22" i="12" s="1"/>
  <c r="G22" i="12" s="1"/>
  <c r="T8" i="1"/>
  <c r="T22" i="2" l="1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15" i="8" l="1"/>
  <c r="T14" i="8"/>
  <c r="T13" i="8"/>
  <c r="T12" i="8"/>
  <c r="T11" i="8"/>
  <c r="T10" i="8"/>
  <c r="T9" i="8"/>
  <c r="T8" i="8"/>
  <c r="T7" i="8"/>
  <c r="T6" i="8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T8" i="9"/>
  <c r="T7" i="9"/>
  <c r="G8" i="9"/>
  <c r="H8" i="9" s="1"/>
  <c r="G7" i="9"/>
  <c r="H7" i="9" s="1"/>
  <c r="G6" i="9"/>
  <c r="H6" i="9" s="1"/>
  <c r="T11" i="6"/>
  <c r="T12" i="6"/>
  <c r="T13" i="6"/>
  <c r="T14" i="6"/>
  <c r="T15" i="6"/>
  <c r="T16" i="6"/>
  <c r="T17" i="6"/>
  <c r="T18" i="6"/>
  <c r="T10" i="6"/>
  <c r="T9" i="6"/>
  <c r="T7" i="6"/>
  <c r="G11" i="6"/>
  <c r="H11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0" i="6"/>
  <c r="H10" i="6" s="1"/>
  <c r="G9" i="6"/>
  <c r="H9" i="6" s="1"/>
  <c r="G7" i="6"/>
  <c r="H7" i="6" s="1"/>
  <c r="G6" i="6"/>
  <c r="H6" i="6" s="1"/>
  <c r="U6" i="6" s="1"/>
  <c r="G8" i="6"/>
  <c r="H8" i="6" s="1"/>
  <c r="U8" i="6" s="1"/>
  <c r="U14" i="6" l="1"/>
  <c r="U10" i="6"/>
  <c r="U12" i="8"/>
  <c r="U11" i="8"/>
  <c r="U6" i="8"/>
  <c r="U18" i="6"/>
  <c r="U9" i="6"/>
  <c r="U15" i="6"/>
  <c r="U10" i="8"/>
  <c r="U17" i="6"/>
  <c r="U12" i="6"/>
  <c r="U7" i="8"/>
  <c r="U13" i="8"/>
  <c r="U13" i="6"/>
  <c r="U16" i="6"/>
  <c r="U11" i="6"/>
  <c r="U8" i="8"/>
  <c r="U14" i="8"/>
  <c r="U7" i="6"/>
  <c r="U9" i="8"/>
  <c r="U15" i="8"/>
  <c r="U7" i="9"/>
  <c r="U8" i="9"/>
  <c r="T8" i="3" l="1"/>
  <c r="T9" i="3"/>
  <c r="T10" i="3"/>
  <c r="T11" i="3"/>
  <c r="T12" i="3"/>
  <c r="T13" i="3"/>
  <c r="T14" i="3"/>
  <c r="T15" i="3"/>
  <c r="T7" i="3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U6" i="3" s="1"/>
  <c r="G6" i="2"/>
  <c r="H6" i="2" s="1"/>
  <c r="U6" i="2" s="1"/>
  <c r="G15" i="2"/>
  <c r="H15" i="2" s="1"/>
  <c r="U15" i="2" s="1"/>
  <c r="G14" i="2"/>
  <c r="H14" i="2" s="1"/>
  <c r="U14" i="2" s="1"/>
  <c r="G13" i="2"/>
  <c r="H13" i="2" s="1"/>
  <c r="U13" i="2" s="1"/>
  <c r="G12" i="2"/>
  <c r="H12" i="2" s="1"/>
  <c r="U12" i="2" s="1"/>
  <c r="G11" i="2"/>
  <c r="H11" i="2" s="1"/>
  <c r="U11" i="2" s="1"/>
  <c r="G10" i="2"/>
  <c r="H10" i="2" s="1"/>
  <c r="U10" i="2" s="1"/>
  <c r="G9" i="2"/>
  <c r="H9" i="2" s="1"/>
  <c r="U9" i="2" s="1"/>
  <c r="G8" i="2"/>
  <c r="H8" i="2" s="1"/>
  <c r="U8" i="2" s="1"/>
  <c r="G7" i="2"/>
  <c r="H7" i="2" s="1"/>
  <c r="U7" i="2" s="1"/>
  <c r="G22" i="2"/>
  <c r="H22" i="2" s="1"/>
  <c r="U22" i="2" s="1"/>
  <c r="G21" i="2"/>
  <c r="H21" i="2" s="1"/>
  <c r="U21" i="2" s="1"/>
  <c r="G20" i="2"/>
  <c r="H20" i="2" s="1"/>
  <c r="U20" i="2" s="1"/>
  <c r="G19" i="2"/>
  <c r="H19" i="2" s="1"/>
  <c r="U19" i="2" s="1"/>
  <c r="G18" i="2"/>
  <c r="H18" i="2" s="1"/>
  <c r="U18" i="2" s="1"/>
  <c r="G17" i="2"/>
  <c r="H17" i="2" s="1"/>
  <c r="U17" i="2" s="1"/>
  <c r="G16" i="2"/>
  <c r="H16" i="2" s="1"/>
  <c r="U16" i="2" s="1"/>
  <c r="U13" i="3" l="1"/>
  <c r="U10" i="3"/>
  <c r="U7" i="3"/>
  <c r="U14" i="3"/>
  <c r="U8" i="3"/>
  <c r="U9" i="3"/>
  <c r="U15" i="3"/>
  <c r="U11" i="3"/>
  <c r="U12" i="3"/>
  <c r="T19" i="1"/>
  <c r="T20" i="1"/>
  <c r="T22" i="1"/>
  <c r="T23" i="1"/>
  <c r="T24" i="1"/>
  <c r="T25" i="1"/>
  <c r="T26" i="1"/>
  <c r="T27" i="1"/>
  <c r="T28" i="1"/>
  <c r="T29" i="1"/>
  <c r="T30" i="1"/>
  <c r="G19" i="1"/>
  <c r="H19" i="1" s="1"/>
  <c r="G20" i="1"/>
  <c r="H20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18" i="1"/>
  <c r="H18" i="1" s="1"/>
  <c r="G17" i="1"/>
  <c r="H17" i="1" s="1"/>
  <c r="H16" i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9" i="1"/>
  <c r="G8" i="1"/>
  <c r="H8" i="1" s="1"/>
  <c r="U8" i="1" s="1"/>
  <c r="T18" i="1"/>
  <c r="T17" i="1"/>
  <c r="T16" i="1"/>
  <c r="T15" i="1"/>
  <c r="T14" i="1"/>
  <c r="T13" i="1"/>
  <c r="T12" i="1"/>
  <c r="T11" i="1"/>
  <c r="T10" i="1"/>
  <c r="T9" i="1"/>
  <c r="U11" i="1" l="1"/>
  <c r="U13" i="1"/>
  <c r="U18" i="1"/>
  <c r="U17" i="1"/>
  <c r="U16" i="1"/>
  <c r="U15" i="1"/>
  <c r="U14" i="1"/>
  <c r="U12" i="1"/>
  <c r="U10" i="1"/>
  <c r="U9" i="1"/>
  <c r="U20" i="1"/>
  <c r="U26" i="1"/>
  <c r="U25" i="1"/>
  <c r="U19" i="1"/>
  <c r="U27" i="1"/>
  <c r="U30" i="1"/>
  <c r="U24" i="1"/>
  <c r="U29" i="1"/>
  <c r="U23" i="1"/>
  <c r="U28" i="1"/>
  <c r="U22" i="1"/>
  <c r="G6" i="7"/>
  <c r="H6" i="7" s="1"/>
  <c r="U6" i="7" s="1"/>
  <c r="G7" i="7"/>
  <c r="H7" i="7" s="1"/>
  <c r="T7" i="7"/>
  <c r="G8" i="7"/>
  <c r="H8" i="7" s="1"/>
  <c r="T8" i="7"/>
  <c r="G9" i="7"/>
  <c r="H9" i="7" s="1"/>
  <c r="T9" i="7"/>
  <c r="G10" i="7"/>
  <c r="H10" i="7" s="1"/>
  <c r="T10" i="7"/>
  <c r="G11" i="7"/>
  <c r="H11" i="7" s="1"/>
  <c r="T11" i="7"/>
  <c r="G12" i="7"/>
  <c r="H12" i="7" s="1"/>
  <c r="T12" i="7"/>
  <c r="G13" i="7"/>
  <c r="H13" i="7" s="1"/>
  <c r="T13" i="7"/>
  <c r="G14" i="7"/>
  <c r="H14" i="7" s="1"/>
  <c r="T14" i="7"/>
  <c r="G15" i="7"/>
  <c r="H15" i="7" s="1"/>
  <c r="T15" i="7"/>
  <c r="G16" i="7"/>
  <c r="H16" i="7" s="1"/>
  <c r="T16" i="7"/>
  <c r="G17" i="7"/>
  <c r="H17" i="7" s="1"/>
  <c r="T17" i="7"/>
  <c r="G18" i="7"/>
  <c r="H18" i="7" s="1"/>
  <c r="T18" i="7"/>
  <c r="G19" i="7"/>
  <c r="H19" i="7" s="1"/>
  <c r="T19" i="7"/>
  <c r="G20" i="7"/>
  <c r="H20" i="7" s="1"/>
  <c r="T20" i="7"/>
  <c r="G21" i="7"/>
  <c r="H21" i="7" s="1"/>
  <c r="T21" i="7"/>
  <c r="G22" i="7"/>
  <c r="H22" i="7" s="1"/>
  <c r="T22" i="7"/>
  <c r="G23" i="7"/>
  <c r="H23" i="7" s="1"/>
  <c r="T23" i="7"/>
  <c r="G24" i="7"/>
  <c r="H24" i="7" s="1"/>
  <c r="T24" i="7"/>
  <c r="G25" i="7"/>
  <c r="H25" i="7" s="1"/>
  <c r="T25" i="7"/>
  <c r="G26" i="7"/>
  <c r="H26" i="7" s="1"/>
  <c r="T26" i="7"/>
  <c r="G27" i="7"/>
  <c r="H27" i="7" s="1"/>
  <c r="T27" i="7"/>
  <c r="G28" i="7"/>
  <c r="H28" i="7" s="1"/>
  <c r="T28" i="7"/>
  <c r="G29" i="7"/>
  <c r="H29" i="7" s="1"/>
  <c r="T29" i="7"/>
  <c r="G30" i="7"/>
  <c r="H30" i="7" s="1"/>
  <c r="T30" i="7"/>
  <c r="G31" i="7"/>
  <c r="H31" i="7" s="1"/>
  <c r="T31" i="7"/>
  <c r="G32" i="7"/>
  <c r="H32" i="7" s="1"/>
  <c r="T32" i="7"/>
  <c r="G33" i="7"/>
  <c r="H33" i="7" s="1"/>
  <c r="T33" i="7"/>
  <c r="G34" i="7"/>
  <c r="H34" i="7" s="1"/>
  <c r="T34" i="7"/>
  <c r="G35" i="7"/>
  <c r="H35" i="7" s="1"/>
  <c r="T35" i="7"/>
  <c r="G36" i="7"/>
  <c r="H36" i="7" s="1"/>
  <c r="T36" i="7"/>
  <c r="G37" i="7"/>
  <c r="H37" i="7" s="1"/>
  <c r="T37" i="7"/>
  <c r="G38" i="7"/>
  <c r="H38" i="7" s="1"/>
  <c r="T38" i="7"/>
  <c r="G39" i="7"/>
  <c r="H39" i="7" s="1"/>
  <c r="T39" i="7"/>
  <c r="G40" i="7"/>
  <c r="H40" i="7" s="1"/>
  <c r="T40" i="7"/>
  <c r="G41" i="7"/>
  <c r="H41" i="7" s="1"/>
  <c r="T41" i="7"/>
  <c r="G42" i="7"/>
  <c r="H42" i="7" s="1"/>
  <c r="T42" i="7"/>
  <c r="G43" i="7"/>
  <c r="H43" i="7" s="1"/>
  <c r="T43" i="7"/>
  <c r="G44" i="7"/>
  <c r="H44" i="7" s="1"/>
  <c r="T44" i="7"/>
  <c r="G45" i="7"/>
  <c r="H45" i="7" s="1"/>
  <c r="T45" i="7"/>
  <c r="G46" i="7"/>
  <c r="H46" i="7" s="1"/>
  <c r="T46" i="7"/>
  <c r="G47" i="7"/>
  <c r="H47" i="7" s="1"/>
  <c r="T47" i="7"/>
  <c r="G48" i="7"/>
  <c r="H48" i="7" s="1"/>
  <c r="T48" i="7"/>
  <c r="G49" i="7"/>
  <c r="H49" i="7" s="1"/>
  <c r="T49" i="7"/>
  <c r="G50" i="7"/>
  <c r="H50" i="7" s="1"/>
  <c r="T50" i="7"/>
  <c r="U47" i="7" l="1"/>
  <c r="U45" i="7"/>
  <c r="U36" i="7"/>
  <c r="W36" i="7" s="1"/>
  <c r="U12" i="7"/>
  <c r="U34" i="7"/>
  <c r="U22" i="7"/>
  <c r="U24" i="7"/>
  <c r="W24" i="7" s="1"/>
  <c r="U42" i="7"/>
  <c r="W42" i="7" s="1"/>
  <c r="U30" i="7"/>
  <c r="U18" i="7"/>
  <c r="W18" i="7" s="1"/>
  <c r="U44" i="7"/>
  <c r="U32" i="7"/>
  <c r="W32" i="7" s="1"/>
  <c r="U20" i="7"/>
  <c r="W20" i="7" s="1"/>
  <c r="U8" i="7"/>
  <c r="U10" i="7"/>
  <c r="W10" i="7" s="1"/>
  <c r="U38" i="7"/>
  <c r="W38" i="7" s="1"/>
  <c r="U26" i="7"/>
  <c r="W26" i="7" s="1"/>
  <c r="U14" i="7"/>
  <c r="U50" i="7"/>
  <c r="U40" i="7"/>
  <c r="W40" i="7" s="1"/>
  <c r="U28" i="7"/>
  <c r="U16" i="7"/>
  <c r="U49" i="7"/>
  <c r="U46" i="7"/>
  <c r="W46" i="7" s="1"/>
  <c r="U41" i="7"/>
  <c r="W41" i="7" s="1"/>
  <c r="U37" i="7"/>
  <c r="U31" i="7"/>
  <c r="W31" i="7" s="1"/>
  <c r="U27" i="7"/>
  <c r="W27" i="7" s="1"/>
  <c r="U19" i="7"/>
  <c r="U9" i="7"/>
  <c r="W9" i="7" s="1"/>
  <c r="U48" i="7"/>
  <c r="U43" i="7"/>
  <c r="W43" i="7" s="1"/>
  <c r="U39" i="7"/>
  <c r="U35" i="7"/>
  <c r="U33" i="7"/>
  <c r="W33" i="7" s="1"/>
  <c r="U29" i="7"/>
  <c r="U25" i="7"/>
  <c r="U23" i="7"/>
  <c r="U21" i="7"/>
  <c r="W21" i="7" s="1"/>
  <c r="U17" i="7"/>
  <c r="W17" i="7" s="1"/>
  <c r="U15" i="7"/>
  <c r="W15" i="7" s="1"/>
  <c r="U13" i="7"/>
  <c r="U11" i="7"/>
  <c r="W11" i="7" s="1"/>
  <c r="U7" i="7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6" i="4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U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6" i="4"/>
  <c r="H6" i="4" s="1"/>
  <c r="U14" i="4" l="1"/>
  <c r="U19" i="4"/>
  <c r="U23" i="4"/>
  <c r="U29" i="4"/>
  <c r="U35" i="4"/>
  <c r="U47" i="4"/>
  <c r="U53" i="4"/>
  <c r="U13" i="4"/>
  <c r="U28" i="4"/>
  <c r="U34" i="4"/>
  <c r="U37" i="4"/>
  <c r="U41" i="4"/>
  <c r="U46" i="4"/>
  <c r="U52" i="4"/>
  <c r="U20" i="4"/>
  <c r="U24" i="4"/>
  <c r="U30" i="4"/>
  <c r="U42" i="4"/>
  <c r="U48" i="4"/>
  <c r="U10" i="4"/>
  <c r="U16" i="4"/>
  <c r="U25" i="4"/>
  <c r="U31" i="4"/>
  <c r="U39" i="4"/>
  <c r="U43" i="4"/>
  <c r="U49" i="4"/>
  <c r="U9" i="4"/>
  <c r="U6" i="4"/>
  <c r="U17" i="4"/>
  <c r="U21" i="4"/>
  <c r="U26" i="4"/>
  <c r="U40" i="4"/>
  <c r="U44" i="4"/>
  <c r="U50" i="4"/>
  <c r="U15" i="4"/>
  <c r="U36" i="4"/>
  <c r="U11" i="4"/>
  <c r="U32" i="4"/>
  <c r="U8" i="4"/>
  <c r="U12" i="4"/>
  <c r="U18" i="4"/>
  <c r="U22" i="4"/>
  <c r="U27" i="4"/>
  <c r="U33" i="4"/>
  <c r="U45" i="4"/>
  <c r="U51" i="4"/>
  <c r="C24" i="12"/>
  <c r="D23" i="12"/>
  <c r="D22" i="12"/>
  <c r="F22" i="12" s="1"/>
  <c r="D21" i="12"/>
  <c r="F21" i="12" s="1"/>
  <c r="D20" i="12"/>
  <c r="F20" i="12" s="1"/>
  <c r="D19" i="12"/>
  <c r="F19" i="12" s="1"/>
  <c r="D18" i="12"/>
  <c r="D17" i="12"/>
  <c r="F17" i="12" s="1"/>
  <c r="D16" i="12"/>
  <c r="D15" i="12"/>
  <c r="D14" i="12"/>
  <c r="D13" i="12"/>
  <c r="D12" i="12"/>
  <c r="D24" i="12" l="1"/>
  <c r="F12" i="12"/>
  <c r="N151" i="10"/>
  <c r="C18" i="11" l="1"/>
  <c r="C17" i="11"/>
  <c r="C16" i="11"/>
  <c r="C15" i="11"/>
  <c r="W64" i="7" s="1"/>
  <c r="C14" i="11"/>
  <c r="C13" i="11"/>
  <c r="C12" i="11"/>
  <c r="C11" i="11"/>
  <c r="C10" i="11"/>
  <c r="T6" i="9"/>
  <c r="U6" i="9" s="1"/>
  <c r="W19" i="4" l="1"/>
  <c r="W14" i="13"/>
  <c r="W24" i="13" s="1"/>
  <c r="W29" i="2"/>
  <c r="W53" i="7"/>
  <c r="W69" i="4"/>
  <c r="W36" i="4"/>
  <c r="W22" i="4"/>
  <c r="W25" i="4"/>
  <c r="W27" i="4"/>
  <c r="W20" i="1"/>
  <c r="W36" i="1" s="1"/>
  <c r="E15" i="12" s="1"/>
  <c r="W12" i="4"/>
  <c r="W21" i="4"/>
  <c r="W41" i="4"/>
  <c r="W47" i="4"/>
  <c r="W26" i="1"/>
  <c r="W16" i="2"/>
  <c r="W14" i="7"/>
  <c r="W19" i="7"/>
  <c r="W65" i="7"/>
  <c r="W67" i="7"/>
  <c r="W48" i="4"/>
  <c r="W20" i="2"/>
  <c r="W31" i="2" s="1"/>
  <c r="E23" i="12" s="1"/>
  <c r="W14" i="6"/>
  <c r="W25" i="6" s="1"/>
  <c r="E18" i="12" s="1"/>
  <c r="W25" i="7"/>
  <c r="W15" i="8"/>
  <c r="W35" i="7"/>
  <c r="W11" i="8"/>
  <c r="W19" i="8" s="1"/>
  <c r="E16" i="12" s="1"/>
  <c r="W34" i="4"/>
  <c r="W12" i="7"/>
  <c r="W47" i="7"/>
  <c r="G15" i="12" l="1"/>
  <c r="F15" i="12"/>
  <c r="W70" i="7"/>
  <c r="E14" i="12" s="1"/>
  <c r="G14" i="12" s="1"/>
  <c r="W74" i="4"/>
  <c r="E13" i="12" s="1"/>
  <c r="G13" i="12" s="1"/>
  <c r="G18" i="12"/>
  <c r="F18" i="12"/>
  <c r="G23" i="12"/>
  <c r="F23" i="12"/>
  <c r="G16" i="12"/>
  <c r="F16" i="12"/>
  <c r="F14" i="12" l="1"/>
  <c r="E24" i="12"/>
  <c r="F13" i="12"/>
  <c r="G24" i="12"/>
  <c r="F24" i="12" l="1"/>
</calcChain>
</file>

<file path=xl/sharedStrings.xml><?xml version="1.0" encoding="utf-8"?>
<sst xmlns="http://schemas.openxmlformats.org/spreadsheetml/2006/main" count="1057" uniqueCount="582">
  <si>
    <t>N° ORD</t>
  </si>
  <si>
    <t>ORGANIZACIONES</t>
  </si>
  <si>
    <t>TÓPICOS SECPLA</t>
  </si>
  <si>
    <t>TÓPICOS CONCEJO</t>
  </si>
  <si>
    <t>NOTA FINAL             (SECPLA + CONCEJO)</t>
  </si>
  <si>
    <t>OBSERVACIÒN</t>
  </si>
  <si>
    <t>Pert</t>
  </si>
  <si>
    <t>Aport</t>
  </si>
  <si>
    <t>Asist</t>
  </si>
  <si>
    <t>Nota Prom</t>
  </si>
  <si>
    <t>Pond. 30%</t>
  </si>
  <si>
    <t>Impact</t>
  </si>
  <si>
    <t>Asociat</t>
  </si>
  <si>
    <t>Pond. 70%</t>
  </si>
  <si>
    <t>CENTROS DE MADRES</t>
  </si>
  <si>
    <t>OTRAS ORGANIZACIONES</t>
  </si>
  <si>
    <t>ORGANIZACIONES RELIGIOSAS</t>
  </si>
  <si>
    <t>CENTROS DE PADRES Y APODERADOS</t>
  </si>
  <si>
    <t>JUNTAS DE VECINOS</t>
  </si>
  <si>
    <t>CENTROS CULTURALES</t>
  </si>
  <si>
    <t>ADULTOS MAYORES</t>
  </si>
  <si>
    <t>CLUBES DEPORTIVOS</t>
  </si>
  <si>
    <t>NOTA</t>
  </si>
  <si>
    <t>MONTO</t>
  </si>
  <si>
    <t>ESCALA NOTAS VALORIZADAS</t>
  </si>
  <si>
    <t>SECRETARIA DE PLANIFICACIÓN</t>
  </si>
  <si>
    <t>Adultos Mayores</t>
  </si>
  <si>
    <t>Deporte y recreación</t>
  </si>
  <si>
    <t>Org. Vecinales</t>
  </si>
  <si>
    <t>FAI</t>
  </si>
  <si>
    <t>Org. Beneficas</t>
  </si>
  <si>
    <t>Cultura</t>
  </si>
  <si>
    <t>Fondo Fijo Concursable</t>
  </si>
  <si>
    <t>Fondo Libre</t>
  </si>
  <si>
    <t>Org. Juvenil</t>
  </si>
  <si>
    <t>Org. Religiosas</t>
  </si>
  <si>
    <t>Otras organizaciones</t>
  </si>
  <si>
    <t>ENTIDAD</t>
  </si>
  <si>
    <t>%</t>
  </si>
  <si>
    <t>MONTO SEGÚN PPTO</t>
  </si>
  <si>
    <t>MONTO SEGÚN EVALUAC</t>
  </si>
  <si>
    <t>DIFERENCIAS</t>
  </si>
  <si>
    <t>TOTALES</t>
  </si>
  <si>
    <t>Centros de Madres</t>
  </si>
  <si>
    <t xml:space="preserve">ART. N° 12 ORDENANZA – DECRETO EXENTO N° </t>
  </si>
  <si>
    <t xml:space="preserve">ART. N° 12 ORDENANZA – DECRETO EXENTO N°  </t>
  </si>
  <si>
    <t>Impact           C. Dominguez</t>
  </si>
  <si>
    <t>Impact           C. Hernandez</t>
  </si>
  <si>
    <t>Impact           C. Perez</t>
  </si>
  <si>
    <t>Impact           C. Jerez</t>
  </si>
  <si>
    <t>Impact           C. Heriquez</t>
  </si>
  <si>
    <t>Impact           C. Martinez</t>
  </si>
  <si>
    <t>Impact           C. Gonzalez</t>
  </si>
  <si>
    <t>Impact           C. Guerra</t>
  </si>
  <si>
    <t>Total Impact.</t>
  </si>
  <si>
    <t xml:space="preserve">             (SECPLA + CONCEJO)</t>
  </si>
  <si>
    <t>NOTA    FINAL</t>
  </si>
  <si>
    <t xml:space="preserve">           (SECPLA + CONCEJO)</t>
  </si>
  <si>
    <t>NOTA     FINAL</t>
  </si>
  <si>
    <t xml:space="preserve">NOTA FINAL             </t>
  </si>
  <si>
    <t>(SECPLA + CONCEJO)</t>
  </si>
  <si>
    <t>Club Deportivo San Rafael de Codigua</t>
  </si>
  <si>
    <t>Club Deportivo, Social y Cultural Junior San Rafael de Codigua</t>
  </si>
  <si>
    <t>Club Deportivo la Cabaña de San Manuel</t>
  </si>
  <si>
    <t>Club Deportivo Unión Santa Rosa Chocalan</t>
  </si>
  <si>
    <t>Agrupación Social Dominó Manuel Robles</t>
  </si>
  <si>
    <t>Club Deportivo Estrella de Popeta</t>
  </si>
  <si>
    <t>Club Deportivo Social Cultural Cheerleaders</t>
  </si>
  <si>
    <t>Club Deportivo Unión Lumbrera</t>
  </si>
  <si>
    <t>Club de Beisbol Cuatro Diablos</t>
  </si>
  <si>
    <t>Club de Pesca y Caza Los Cauques Melipilla</t>
  </si>
  <si>
    <t>Club Deportivo Carmen Bajo</t>
  </si>
  <si>
    <t>Club Deportivo Estrella Roja Chiñigue las Rosas</t>
  </si>
  <si>
    <t>Club Social y Cultural La Fuerza Melipilla</t>
  </si>
  <si>
    <t>Club Deportivo Independiente Doctor Fernandez</t>
  </si>
  <si>
    <t>Club Deportivo Interferencia</t>
  </si>
  <si>
    <t>Club Deportivo Escudo de Chile</t>
  </si>
  <si>
    <t>Club Deportivo Social Cultural Vodme Melipilla</t>
  </si>
  <si>
    <t>Agrupación Deportiva de hinchas Los Meliadictos</t>
  </si>
  <si>
    <t>Club Deportivo Unión Conde de Manso</t>
  </si>
  <si>
    <t>Club deportivo Municipalidad de Melipilla</t>
  </si>
  <si>
    <t>Club Deportivo Nacional Santa Teresa Mallarauco</t>
  </si>
  <si>
    <t>Agrupación Ancafu</t>
  </si>
  <si>
    <t>Escuela de Deportes Gustavo Hernandez</t>
  </si>
  <si>
    <t>Escuela de Tenis Universidad del Pacifico</t>
  </si>
  <si>
    <t>Club de Tenis de Mesa Victor Salinas</t>
  </si>
  <si>
    <t>Escuela de Tenis de Mesa Melipilla</t>
  </si>
  <si>
    <t>Club Deportes Nuevo Melipilla</t>
  </si>
  <si>
    <t>Club Deportivo Cerrillos</t>
  </si>
  <si>
    <t>Club Deportivo Iris Pahuilmo</t>
  </si>
  <si>
    <t>Club Deportivo Lidia Matte</t>
  </si>
  <si>
    <t>Club de Conquistadores Melipangui</t>
  </si>
  <si>
    <t>Club de Conquistadores Otoniel</t>
  </si>
  <si>
    <t>Club Deportivo Union Chile</t>
  </si>
  <si>
    <t>Asociacion de Tenis de Mesa Melipilla</t>
  </si>
  <si>
    <t>Clud Deportivo Social Cultural Meli- Pilla</t>
  </si>
  <si>
    <t>Club Deportivo SAn Jose de el Transito</t>
  </si>
  <si>
    <t>Club Deportivo Social Y Cultural Voleibol El Bollenar</t>
  </si>
  <si>
    <t>Club de Huasos Melipilla Centro</t>
  </si>
  <si>
    <t>Club deportivo Social Chacra Marin</t>
  </si>
  <si>
    <t>Club Deportivo Gabriela Mistral</t>
  </si>
  <si>
    <t>Club Deportivo Mirasol</t>
  </si>
  <si>
    <t>Club deportivo Bandera FC</t>
  </si>
  <si>
    <t>Club Deportivo Las Diablitas</t>
  </si>
  <si>
    <t>Club Deportivo Unión Culipran</t>
  </si>
  <si>
    <t>Club Deportivo Union Juventus</t>
  </si>
  <si>
    <t>Club Deportivo Social Horcones</t>
  </si>
  <si>
    <t>Club Deportivo Academia F.C</t>
  </si>
  <si>
    <t>Asoc. de Caza y Pesca Melipilla</t>
  </si>
  <si>
    <t>Clud Deportivo Leigthon City</t>
  </si>
  <si>
    <t>Centro Deportivo Cultural Villa Los Jazmines</t>
  </si>
  <si>
    <t>Escuela de Futbol Formando Campeones</t>
  </si>
  <si>
    <t>Club Deportivo Julio Alberto Moya</t>
  </si>
  <si>
    <t>Agrupacion Solidaria Deportiva Construyendo Juntos Huechún</t>
  </si>
  <si>
    <t>Club Social y Deportivo Comunidad Melipilla</t>
  </si>
  <si>
    <t>Club Deportivo Social Cultural Fica</t>
  </si>
  <si>
    <t>Club Deportivo Toca bola</t>
  </si>
  <si>
    <t>Club Deportivo Molino San Jose</t>
  </si>
  <si>
    <t>Club Deportivo Social Amistad F.C</t>
  </si>
  <si>
    <t>Club Deportivo Social Luis Calderon Loyola</t>
  </si>
  <si>
    <t>Club Deportivo Social Cultural Real Ladys</t>
  </si>
  <si>
    <t>Asoc. Anfur San José</t>
  </si>
  <si>
    <t>Club Deportivo Atletico Nacional</t>
  </si>
  <si>
    <t>Club de Tenis Melipilla</t>
  </si>
  <si>
    <t>Club de Tenis Top Ten</t>
  </si>
  <si>
    <t>Club Andino Pallocabe</t>
  </si>
  <si>
    <t>Club Deportivo San Manuel</t>
  </si>
  <si>
    <r>
      <t>589</t>
    </r>
    <r>
      <rPr>
        <sz val="17"/>
        <color rgb="FF000000"/>
        <rFont val="Courier New"/>
        <family val="3"/>
      </rPr>
      <t>-590</t>
    </r>
  </si>
  <si>
    <t>Club de Rodeo Laboral Melipilla</t>
  </si>
  <si>
    <t>Club Deportivo Protecmo</t>
  </si>
  <si>
    <t>PLANILLA GENERAL REGISTRO EVALUACIÓN FOCMU - 2019</t>
  </si>
  <si>
    <t>Club de Rayuela Los Mortales Uno</t>
  </si>
  <si>
    <t>Club Deportivo Jip Melipilla</t>
  </si>
  <si>
    <t>Centro de Madres Compañia de Jesus</t>
  </si>
  <si>
    <t>Centro de Madres Manuel Rodriguez</t>
  </si>
  <si>
    <t>Taller Las Camelias Tantehue</t>
  </si>
  <si>
    <t>Taller de Mujeres El Rosario de Bollenar</t>
  </si>
  <si>
    <t>Organizacion de Mujeres Alfareras</t>
  </si>
  <si>
    <t>Taller de Mujeres Tal tal A</t>
  </si>
  <si>
    <t>Organizacion de Mujeres Las Palmeras de Culipran</t>
  </si>
  <si>
    <t>Taller Sol Naciente Bollenar</t>
  </si>
  <si>
    <t>Taller de Mujeres Esperanza de Campo Lindo</t>
  </si>
  <si>
    <t>Taller de Mujeres Clara Aurora</t>
  </si>
  <si>
    <t>Taller de Mujeres Las Amapolas Bollenar</t>
  </si>
  <si>
    <t>Agrupación de Mujeres Emprendedoras Los Cardenales</t>
  </si>
  <si>
    <t>Taller de Manualidades los Lilium</t>
  </si>
  <si>
    <t>Agrupación de Mujeres Lomas de Manso</t>
  </si>
  <si>
    <t>Agrupación de Mujeres Tierra Hermosa</t>
  </si>
  <si>
    <t>Taller de Mujeres Las Unicas</t>
  </si>
  <si>
    <t>Agrupación de Mujeres Social Cultural Rayito de Sol</t>
  </si>
  <si>
    <t>Taller Laboral La Foresta</t>
  </si>
  <si>
    <t>Taller de Mujeres la Colmena</t>
  </si>
  <si>
    <t>Centro de Madres Union Campesina Candelaria</t>
  </si>
  <si>
    <t>Taller de tejido las Arañitas</t>
  </si>
  <si>
    <t>Taller Arte del Alma</t>
  </si>
  <si>
    <t>Taller Nuevo Amanecer Carmen Bajo</t>
  </si>
  <si>
    <t>Taller de Mujeres la Carrera</t>
  </si>
  <si>
    <t>Taller Santa Lucia Manantiales</t>
  </si>
  <si>
    <t>Centro de Madres Santa Teresita</t>
  </si>
  <si>
    <t>Agrupacion de Arpilleristas de Melipilla</t>
  </si>
  <si>
    <t>JJVV El Esfuerzo de Codigua</t>
  </si>
  <si>
    <t>JJVV San Rafael de Codigua</t>
  </si>
  <si>
    <t>JJVV La Union de Codigua</t>
  </si>
  <si>
    <t>JJVV El Bosque de San Manuel</t>
  </si>
  <si>
    <t>JJVV La Carretera Culipran</t>
  </si>
  <si>
    <t>JJVV San Jose de Codigua</t>
  </si>
  <si>
    <t>JJVV San Benito San Manuel</t>
  </si>
  <si>
    <t>JJVV Villa el Eden Bollenar</t>
  </si>
  <si>
    <t>JJVV Los Lagos II</t>
  </si>
  <si>
    <t>JJVV Teniente Merino</t>
  </si>
  <si>
    <t>JJVV Campo Lindo</t>
  </si>
  <si>
    <t>JJVV Puangue</t>
  </si>
  <si>
    <t>JJVV Punta de Diamante</t>
  </si>
  <si>
    <t>JJVV Nueva La Foresta Santa Laura</t>
  </si>
  <si>
    <t>JJVV Sol del Valle</t>
  </si>
  <si>
    <t>JJVV Nuevo Villa Alegre</t>
  </si>
  <si>
    <t>JJVV Villa Logroño</t>
  </si>
  <si>
    <t>JJVV Manantiales</t>
  </si>
  <si>
    <t>JJVV El Progreso de Culipran</t>
  </si>
  <si>
    <t>JJVV Mallarauco</t>
  </si>
  <si>
    <t>JJVV Nueva Bollenar</t>
  </si>
  <si>
    <t>JJVV Santa Rosa Esmeralda</t>
  </si>
  <si>
    <t>JJVV El Progreso de Bollenar</t>
  </si>
  <si>
    <t>JJVV Padre Demetrio Bravo</t>
  </si>
  <si>
    <t>JJVV El Dibujo de Culipran</t>
  </si>
  <si>
    <t>JJVV Villa La Cruz de Pomaire</t>
  </si>
  <si>
    <t>JJVV Tal tal A</t>
  </si>
  <si>
    <t>JJVV Los Guindos</t>
  </si>
  <si>
    <t>JJVV Altos de Rumay</t>
  </si>
  <si>
    <t>JJVV El Pimiento de Mallarauco</t>
  </si>
  <si>
    <t>JJVV Villa Esperanza Bollenar</t>
  </si>
  <si>
    <t>JJVV Sta. Elena Mallarauco</t>
  </si>
  <si>
    <t>JJVV La Providencia Pahuilmo</t>
  </si>
  <si>
    <t>JJVV Maitenal de Popeta</t>
  </si>
  <si>
    <t>JJVV EL Cardal</t>
  </si>
  <si>
    <t>JJVV Roberto Bruce P. Demetrio</t>
  </si>
  <si>
    <t>JJVV Pabellon Unido</t>
  </si>
  <si>
    <t>JJVV Lomas de Manso II</t>
  </si>
  <si>
    <t>JJVV ilusiones Compartidas</t>
  </si>
  <si>
    <t>JJVV San Juan y Popeta</t>
  </si>
  <si>
    <t>JJVV Melipilla Centro</t>
  </si>
  <si>
    <t>JJVV El Transito Pomaire</t>
  </si>
  <si>
    <t>JJVV Hermanos Carrera</t>
  </si>
  <si>
    <t>JJVV Vista Hermosa Tantehue Centro</t>
  </si>
  <si>
    <t>JJVV Santa Elvira</t>
  </si>
  <si>
    <t>JJVV Villa Sol Naciente</t>
  </si>
  <si>
    <t>JJVV Los Cruceros</t>
  </si>
  <si>
    <t>JJVV Lagos 3</t>
  </si>
  <si>
    <t>JJVV Los Huertos Alto de Popeta</t>
  </si>
  <si>
    <t>JJVV Villa Ciga Melipilla</t>
  </si>
  <si>
    <t>JJVV Candelaria San Jose</t>
  </si>
  <si>
    <t>JJVV Chiñigue el Manzano</t>
  </si>
  <si>
    <t>Junta de vecinos San Manuel</t>
  </si>
  <si>
    <t>JJVV Esmeralda</t>
  </si>
  <si>
    <t>JJVV Unión Rumay</t>
  </si>
  <si>
    <t>JJVV Lagos 1</t>
  </si>
  <si>
    <t>JJVV Chocalan</t>
  </si>
  <si>
    <t>JJVV La Libertad Puangue</t>
  </si>
  <si>
    <t>JJVV Unión Cholqui</t>
  </si>
  <si>
    <t>JJVV El Maiten</t>
  </si>
  <si>
    <t>JJVV Florencia I</t>
  </si>
  <si>
    <t>JJVV Unión Vista Hermosa</t>
  </si>
  <si>
    <t>JJVV Villa los Aromos Codigua</t>
  </si>
  <si>
    <t>JJVV Las Americas</t>
  </si>
  <si>
    <t>Comite de Salud Elgueta</t>
  </si>
  <si>
    <t>Comité Social Santa Elena</t>
  </si>
  <si>
    <t>Comité de Vivienda San Sebastian</t>
  </si>
  <si>
    <t>Comité de Mejoramiento Futura Esperanza</t>
  </si>
  <si>
    <t>Comité Social San Pedro Almengual</t>
  </si>
  <si>
    <t>Comité de Adelanto San Miguel Popeta</t>
  </si>
  <si>
    <t>Comite de Adelanto Crecer Tantehue</t>
  </si>
  <si>
    <t>Comité de Adelanto Altos de Chiñigue</t>
  </si>
  <si>
    <t>Comité Local de salud Posta Pabellon</t>
  </si>
  <si>
    <t>Comite de mujeres Bollenar</t>
  </si>
  <si>
    <t>Comite de adelanto las Golondrinas San Jose</t>
  </si>
  <si>
    <t>Comite de Adminstración Lomas de Manso II</t>
  </si>
  <si>
    <t>Comité de Vivienda Reconstrucción Jazmines Melipilla</t>
  </si>
  <si>
    <t>Comité Local de Salud Boris Soler</t>
  </si>
  <si>
    <t>Comite de Adelanto Vista Hermosa Mallarauco</t>
  </si>
  <si>
    <t>Comite de allegados Estrella de Popeta</t>
  </si>
  <si>
    <t>Comite de adelanto San Juan de Popeta</t>
  </si>
  <si>
    <t>Comité de Vivienda Bicentenario</t>
  </si>
  <si>
    <t>Comité de Adelanto Gabriela Mistral Codigua</t>
  </si>
  <si>
    <t>Comité de Adelanto San David</t>
  </si>
  <si>
    <t>Comité de Adelanto El Olivo</t>
  </si>
  <si>
    <t>Comité de Vivienda Llave Soñada</t>
  </si>
  <si>
    <t>Comité Villa El ALto A</t>
  </si>
  <si>
    <t>Comité de Adelanto Javiera Carrera</t>
  </si>
  <si>
    <t>Comite de Adelanto Parcelación Portales</t>
  </si>
  <si>
    <t>Centro de Padres y Apoderados Jardin Infantil Tierra de Niño</t>
  </si>
  <si>
    <t>Centro de Padres Nuestra Señora y Madre del Carmen</t>
  </si>
  <si>
    <t>Centro de laboral Liceo de Bollenar</t>
  </si>
  <si>
    <t>Centro de Padres Colegio O´higgins</t>
  </si>
  <si>
    <t>Centro de Padres Colegio Valle de Mallarauco</t>
  </si>
  <si>
    <t>Centro de Padres Jardin Infantil Piececitos</t>
  </si>
  <si>
    <t>Centro de Padres Nuestra Sra Presentación</t>
  </si>
  <si>
    <t>Centro de Padres Colegio Raquel Fernandez</t>
  </si>
  <si>
    <t>Centro de Padres Colegio Claudio Arrau</t>
  </si>
  <si>
    <t>Centro de Padres Comunidad Escolar San Esteban</t>
  </si>
  <si>
    <t>Centro de Padres Escuela Ramon Noguera</t>
  </si>
  <si>
    <t>Centro de Padres Jardin Infantil Pabellón</t>
  </si>
  <si>
    <t>Apoderados Grupo Scout Paicavi</t>
  </si>
  <si>
    <t>PLANILLA GENERAL REGISTRO EVALUACIÓN FOCMU 2019</t>
  </si>
  <si>
    <t>Centro Cultural Amigos por la Cultura</t>
  </si>
  <si>
    <t>Coro de Adulto Mayor Nuestra Sra. del Rosario</t>
  </si>
  <si>
    <t>Coro Hospital San Jose Melipilla</t>
  </si>
  <si>
    <t>Club Amigos del Baile</t>
  </si>
  <si>
    <t>Grupo Folclorico La Guinda y el Guindal</t>
  </si>
  <si>
    <t>Centro Cultural Melipillan Teatro</t>
  </si>
  <si>
    <t>Agrupacion Popular de la Cultura y las Artes</t>
  </si>
  <si>
    <t>Agrupacion Encantos el Folclore</t>
  </si>
  <si>
    <t>Grupo Folclorico Pañuelos al Viento</t>
  </si>
  <si>
    <t>Grupo Folclorico Raices de Bollenar</t>
  </si>
  <si>
    <t>Grupo Folclorico y Cultural Alfareas de Pomaire</t>
  </si>
  <si>
    <t>Grupo Folclorico Adulto Mayor IPS</t>
  </si>
  <si>
    <t>Centro Cultural Ramon Nuñez</t>
  </si>
  <si>
    <t>Centro Cultural y Social Mitrola</t>
  </si>
  <si>
    <t>Grupo Folclorico Puantú</t>
  </si>
  <si>
    <t>Agrupación Social de Musicos y Artistas</t>
  </si>
  <si>
    <t>Conjunto Folclorico Amantes de Mi Tierra</t>
  </si>
  <si>
    <t>Grupo Floclorico Raices del Folclor</t>
  </si>
  <si>
    <t>Conjunto Folclorico Huellas</t>
  </si>
  <si>
    <t>Iglesia La Voz De Jesus</t>
  </si>
  <si>
    <t>Ministerio Evangelistico Genesis</t>
  </si>
  <si>
    <t>Capilla San Alberto Hurtado</t>
  </si>
  <si>
    <t>Agrupación Emprendedores de Codigua</t>
  </si>
  <si>
    <t>Agrupación de amigos Ferias Libres Chicos Buenos</t>
  </si>
  <si>
    <t>Sindicato Trabajadores Independientes Feriantes Melipilla</t>
  </si>
  <si>
    <t>Consejo Vecinal de Desarrollo Nuevo Progreso</t>
  </si>
  <si>
    <t>Club Amigos Por Siempre</t>
  </si>
  <si>
    <t>Organizacion Juvenil Generacion Teen</t>
  </si>
  <si>
    <t>Padres Club Melipangui</t>
  </si>
  <si>
    <t>Centro de Tratamiento Productivo Melipilla</t>
  </si>
  <si>
    <t>Centro de Desarrollo Virtual Familia Virtuosa</t>
  </si>
  <si>
    <t>Consejo de Desarrollo Const. Unido Barrio II</t>
  </si>
  <si>
    <t>Centro Juvenil Cultural y de accion social Nuevo Pacto</t>
  </si>
  <si>
    <t>Agrupacion Laboral de Mujeres El Futuro</t>
  </si>
  <si>
    <t>Agrupación de Profesores Jubilados</t>
  </si>
  <si>
    <t>Pequeños Agricultores Feria Libre</t>
  </si>
  <si>
    <t>Club de Cronicos Adulto Mayor Dr, Elgueta</t>
  </si>
  <si>
    <t>Agrupación de Fleteros Feria Libre Melipilla</t>
  </si>
  <si>
    <t>Sindicato de Vendedores Ambulantes Palomitas</t>
  </si>
  <si>
    <t>Agrupación Feria Chica</t>
  </si>
  <si>
    <t>Taller Laboral Union y Esperanza</t>
  </si>
  <si>
    <t>Emprende Artesanos de Melipilla</t>
  </si>
  <si>
    <t>Organización de desarrollo Turistico Productivo Pomaire</t>
  </si>
  <si>
    <t>Club Social para el Desarrollo y Difusión Ciencia</t>
  </si>
  <si>
    <t>Red Comunal de Discapacidad Melipilla</t>
  </si>
  <si>
    <t>Cam Las Lomas Altos de Popeta</t>
  </si>
  <si>
    <t>Cam Los Observadores</t>
  </si>
  <si>
    <t>Cam Santa Isabel La Unión de Codigua</t>
  </si>
  <si>
    <t>Cam Salud y Amistad Hospital San José</t>
  </si>
  <si>
    <t>Cam El Buen Pastor Santa Filomena San José</t>
  </si>
  <si>
    <t>Cam Gracias a La Vida Santa Rosa Esmeralda</t>
  </si>
  <si>
    <t>Cam Tangos Y Milongas</t>
  </si>
  <si>
    <t>Cam Gracias a la Vida San Ramon de Mallarauco</t>
  </si>
  <si>
    <t>Cam Juntos por una Vejez Digna</t>
  </si>
  <si>
    <t>Cam Las Vertientes de Melipilla</t>
  </si>
  <si>
    <t>Cam Vida Feliz El Esfuerzo Codigua</t>
  </si>
  <si>
    <t>Cam Lourdes de Pabellon</t>
  </si>
  <si>
    <t>Cam Corina Bravo</t>
  </si>
  <si>
    <t>UCAM</t>
  </si>
  <si>
    <t>Cam Renacer de la Vida Ilusiones Compartidas</t>
  </si>
  <si>
    <t>Cam Jardines del Marco</t>
  </si>
  <si>
    <t>Cam Dulces Años Dorados</t>
  </si>
  <si>
    <t>Cam Pomaire</t>
  </si>
  <si>
    <t>Cam Atardecer Melipilla</t>
  </si>
  <si>
    <t>Cam Club Social Sueños universitarios</t>
  </si>
  <si>
    <t>Cam Vida Nueva Hermanos Carrera de Mallarauco</t>
  </si>
  <si>
    <t>Cam Zapatiando la Cueca Melipilla</t>
  </si>
  <si>
    <t>Cam Teresa Muñoz Pomaire</t>
  </si>
  <si>
    <t>Cam EL Valle de Culipran</t>
  </si>
  <si>
    <t>Cam Gruta Lourdes</t>
  </si>
  <si>
    <t>Cam La Amistad de Manantiales</t>
  </si>
  <si>
    <t>Cam Culipran</t>
  </si>
  <si>
    <t>Cam Tiempos de Plenitud</t>
  </si>
  <si>
    <t>Cam La Rinconada Melipilla</t>
  </si>
  <si>
    <t>Cam San Salvador Melipilla</t>
  </si>
  <si>
    <t>Cam San Ramon de Nonato</t>
  </si>
  <si>
    <t>Cam San Antonio Pardo</t>
  </si>
  <si>
    <t>Cam Siempre Jovenes J. Francisco Gonzalez</t>
  </si>
  <si>
    <t>Cam Siempre Jovenes Pablo Lizama</t>
  </si>
  <si>
    <t>Cam carmen Bajo</t>
  </si>
  <si>
    <t>Cam de La Nueva Ola</t>
  </si>
  <si>
    <t>Cam Laura Vicuña</t>
  </si>
  <si>
    <t>Cam Santa Maria San Manuel</t>
  </si>
  <si>
    <t>Cam Renacer de Pabellon</t>
  </si>
  <si>
    <t>Cam IORANA</t>
  </si>
  <si>
    <t>Cam Paz y Amor Villa Karina</t>
  </si>
  <si>
    <t>Cam Los Suspiros Santa Teresa de Mallarauco</t>
  </si>
  <si>
    <t>Cam Amigos Agustina</t>
  </si>
  <si>
    <t>Cam Amigos del Floclore</t>
  </si>
  <si>
    <t>Cam Santa Elvira Centro</t>
  </si>
  <si>
    <t>Cam Vida Nueva SAn José</t>
  </si>
  <si>
    <t>Cam Santa Victoria Mallarauco</t>
  </si>
  <si>
    <t>Cam El otoño de la Vida</t>
  </si>
  <si>
    <t>Cam Amigos de Chocalan</t>
  </si>
  <si>
    <t>CAm Las Rosas de Chiñigue</t>
  </si>
  <si>
    <t>Cam San Francisco de Asis</t>
  </si>
  <si>
    <t>Cam El Bosque de San Manuel</t>
  </si>
  <si>
    <t>Cam El Eden de Codigua</t>
  </si>
  <si>
    <t>Cam Santa Teresa de Los Andes</t>
  </si>
  <si>
    <t>Cam Grupo Folclorico Hualpen</t>
  </si>
  <si>
    <t>Cam Camino Viejo Huilco Bajo</t>
  </si>
  <si>
    <t>Cam Alegria y Esperanza</t>
  </si>
  <si>
    <t>Cam San Martin de Porres</t>
  </si>
  <si>
    <t>Cam Nuestra Sra. del Carmen</t>
  </si>
  <si>
    <t>Club de Adulto Mayor Tiempo de Dios</t>
  </si>
  <si>
    <t>Cam San Sebastian Tantehue</t>
  </si>
  <si>
    <t>Cam Los Robles</t>
  </si>
  <si>
    <t>Cam Nueva Jerusalem</t>
  </si>
  <si>
    <t>Cam San Pablo</t>
  </si>
  <si>
    <t>C.A.M. Los Años Dorados</t>
  </si>
  <si>
    <t>C.A.M Amanecer de Mallarauco</t>
  </si>
  <si>
    <t>Cam Renacer Javiera Carrera</t>
  </si>
  <si>
    <t>Cam Padre Pio Los Lagos III</t>
  </si>
  <si>
    <t>Cam Los Años Felices</t>
  </si>
  <si>
    <t>Cam Las Dalias</t>
  </si>
  <si>
    <t>Cam Nueva Vida</t>
  </si>
  <si>
    <t>Cam Volver a Nacer</t>
  </si>
  <si>
    <t>Cam Los Molles de Culipran</t>
  </si>
  <si>
    <t>Cam San Rafael de Codigua</t>
  </si>
  <si>
    <t>Cam Reminicencia</t>
  </si>
  <si>
    <t>Cam Corazon de Maria</t>
  </si>
  <si>
    <t>Cam Alma Corazon y Vida</t>
  </si>
  <si>
    <t>Cam Vinculo 4° version</t>
  </si>
  <si>
    <t>Cam El Encuentro de Pomaire</t>
  </si>
  <si>
    <t>Cam Amistad de Lumbreras</t>
  </si>
  <si>
    <t>Cam Ignacio Serrano</t>
  </si>
  <si>
    <t>Cam El Buen Samaritano .... IV</t>
  </si>
  <si>
    <t>Cam Alegria de Vivir La Foresta</t>
  </si>
  <si>
    <t>Cam Las Amapolas</t>
  </si>
  <si>
    <t>Cam carla Figueroa Melipilla Centro</t>
  </si>
  <si>
    <t>Cam La Ilusion Melipilla</t>
  </si>
  <si>
    <t>Cam Julia de la Presa</t>
  </si>
  <si>
    <t>Cam Gruta Lourdes Las Fundadoras</t>
  </si>
  <si>
    <t>Cam El Buen Pastor Campo Lindo</t>
  </si>
  <si>
    <t>Cam Nuevo Horizonte Mandinga</t>
  </si>
  <si>
    <t>Cam San Matias de Huechun</t>
  </si>
  <si>
    <t>Cam Los Guindos</t>
  </si>
  <si>
    <t>Cam Nuestra Señora de Fatima</t>
  </si>
  <si>
    <t>Cam Santa Joaquina</t>
  </si>
  <si>
    <t>Cam Sagrado Corazon</t>
  </si>
  <si>
    <t>Cam Padre Hurtado</t>
  </si>
  <si>
    <t>Cam ALICIA SAN VALENTIN</t>
  </si>
  <si>
    <t>Cam Amigos Los Maitenes</t>
  </si>
  <si>
    <t>Cam La Roca</t>
  </si>
  <si>
    <t>Cam San Pedro Nolasco</t>
  </si>
  <si>
    <t>Cam San Jose de Bollenar</t>
  </si>
  <si>
    <t>Cam San Jose Obrero</t>
  </si>
  <si>
    <t>Cam Los Encantos de Rumay</t>
  </si>
  <si>
    <t>Cam Maria de la Merced</t>
  </si>
  <si>
    <t>Cam de Chocalan</t>
  </si>
  <si>
    <t>Cam San Francisco Mandinga</t>
  </si>
  <si>
    <t>Cam Nueva Esperanza San Miguel</t>
  </si>
  <si>
    <t>Cam Hijos del Sol</t>
  </si>
  <si>
    <t>PASEO</t>
  </si>
  <si>
    <t>MATERIALES DE OFICINA, PASAJES Y COLACIONES</t>
  </si>
  <si>
    <t>MATERIALES DE CONSTRUCCIÓN</t>
  </si>
  <si>
    <t>IMPLEMENTOS PARA LA SEDE</t>
  </si>
  <si>
    <t>AYUDAS SOCIALES, PASAJES, PAÑALES</t>
  </si>
  <si>
    <t>IMPLEMENTOS DE COCINA</t>
  </si>
  <si>
    <t>CELEBRACIÓN ANIVERSARIO</t>
  </si>
  <si>
    <t>VESTUARIO</t>
  </si>
  <si>
    <t>DIA RECREATIVO</t>
  </si>
  <si>
    <t>MERCADERIA PARA LOS SOCIOS</t>
  </si>
  <si>
    <t>ALMUERZO</t>
  </si>
  <si>
    <t>TRASLADO PASEO</t>
  </si>
  <si>
    <t>IMPLEMENTACION COCINA</t>
  </si>
  <si>
    <t>INFRAESTRUCTURA</t>
  </si>
  <si>
    <t>UTENSILIOS DE COCINA</t>
  </si>
  <si>
    <t>CONSTRUCCIÓN BAÑO</t>
  </si>
  <si>
    <t>REPARACIÓN DE BAÑO Y CELEBRACIÓN CUMPLEAÑOS SOCIOS</t>
  </si>
  <si>
    <t>CELEBRACION NAVIDAD</t>
  </si>
  <si>
    <t>CELEBRACION ANIVERSARIO</t>
  </si>
  <si>
    <t>IMPLEMENTOS DE COCINA Y PASEO</t>
  </si>
  <si>
    <t>No presenta documentación requerida para postular Certificados SECMU</t>
  </si>
  <si>
    <t>BENEFICAS</t>
  </si>
  <si>
    <t>Agrupación Solidaria de Amigos Pablo Lizama</t>
  </si>
  <si>
    <t>Agrupacion de Amigos de Rehabilitas</t>
  </si>
  <si>
    <t>Agrupación Ayuda fraterna Padre Luis Borremans</t>
  </si>
  <si>
    <t>Agrupación Les Vida y Esperanza</t>
  </si>
  <si>
    <t>Organización de y para Personas Con Discapacidad una Esperanza y un Solo Corazón</t>
  </si>
  <si>
    <t>Agrupación Social San Francisco de Asis</t>
  </si>
  <si>
    <t>Agrupación Crecer</t>
  </si>
  <si>
    <t>Organizacion Esperanza Unida Bollenar</t>
  </si>
  <si>
    <t>Sociedad de Socorros Mutuos Ignacio Serrano</t>
  </si>
  <si>
    <t>Grupo de Ayuda Fraterna Amigos de Jesus</t>
  </si>
  <si>
    <t>Fundación Ecorukan</t>
  </si>
  <si>
    <t>Agrupación Social Levantate y Resplandece</t>
  </si>
  <si>
    <t>Agrupación Sol de Justicia</t>
  </si>
  <si>
    <t>Fundacion Werkken</t>
  </si>
  <si>
    <t>Agrupación Corazon sin Fronteras</t>
  </si>
  <si>
    <t>Agrupación AFANES</t>
  </si>
  <si>
    <t>Grupo Ayuda y esperanza Tantehue</t>
  </si>
  <si>
    <t>JUVENTUD</t>
  </si>
  <si>
    <t>INDUMENTARIA DEPORTIVA</t>
  </si>
  <si>
    <t>EVENTO RECREATIVO</t>
  </si>
  <si>
    <t>ARRIENDO RECINTO DEPORTIVO</t>
  </si>
  <si>
    <t>IMPLEMENTACION DEPORTIVA</t>
  </si>
  <si>
    <t>IMPLEMENTOS DEPORTIVOS</t>
  </si>
  <si>
    <t>TROFEOS, COLACIONES E INVITACIONES A EVENTO</t>
  </si>
  <si>
    <t>IMPLEMENTACIÓN DEPORTIVA</t>
  </si>
  <si>
    <t>INSTRUMENTOS PARA BANDA</t>
  </si>
  <si>
    <t>CIERRE PERIMETRAL</t>
  </si>
  <si>
    <t>IMPLEMENTOS TENIS</t>
  </si>
  <si>
    <t>EVENTO</t>
  </si>
  <si>
    <t>REPARACION BAÑO</t>
  </si>
  <si>
    <t>IMPLEMENTOS DE TENIS</t>
  </si>
  <si>
    <t>NOTEBOOK, IMPRESORA, PROYECTOR</t>
  </si>
  <si>
    <t>IMPLEMENTOS DEPORTIVOS Y AMPLIFICACIÓN</t>
  </si>
  <si>
    <t>GALA ANIVERSARIO</t>
  </si>
  <si>
    <t>MEDALLAS, CAJA DE PLATILLOS</t>
  </si>
  <si>
    <t>CENA FINAL DE TEMPORADA</t>
  </si>
  <si>
    <t>EQUIPAMIENTO E IMPLEMENTACIÓN</t>
  </si>
  <si>
    <t>INFRAESTRUCTURA COCINA</t>
  </si>
  <si>
    <t>MATERIALES DE CONSTRUCCIÓN CIERRE PERIMETRAL</t>
  </si>
  <si>
    <t>CONSTRICCIÓN E INSTALACIÓN DE ARCOS</t>
  </si>
  <si>
    <t>IMPLEMENTOS PARA MONTAÑA</t>
  </si>
  <si>
    <t>MATERIALES DE CONSTRUCCIÓN TECHO</t>
  </si>
  <si>
    <t>REALIZACIÓN DE RODEO</t>
  </si>
  <si>
    <t>MATERIALES PARA TALLER</t>
  </si>
  <si>
    <t>AMOBLAR SEDE</t>
  </si>
  <si>
    <t>TOLDOS</t>
  </si>
  <si>
    <t>MATERIALES PARA EL TALLER</t>
  </si>
  <si>
    <t>MAQUINAS PARA AMASAR</t>
  </si>
  <si>
    <t>TELAS Y MATERIALES PARA EL TALLER</t>
  </si>
  <si>
    <t>LONAS DE PISO</t>
  </si>
  <si>
    <t>REPARACIÓN PISO</t>
  </si>
  <si>
    <t>MATERIALES PARA EL TALLER MAS FOGON</t>
  </si>
  <si>
    <t>VENTANAS DE ALUMINIO Y ARTEFACTOS DE COCINA</t>
  </si>
  <si>
    <t>1 NOTEBOCK E IMPRESORA</t>
  </si>
  <si>
    <t>MOTOBOMBA, ORILLADORA Y ACCESORIOS</t>
  </si>
  <si>
    <t>INFRAESTRUCTURA Y EQUIPAMIENTO</t>
  </si>
  <si>
    <t>EQUIPAMIENTO</t>
  </si>
  <si>
    <t>IMFRAESTRUCTURA</t>
  </si>
  <si>
    <t>MEJORAS, REPARACION JUEGOS Y ENTORNO</t>
  </si>
  <si>
    <t>CONTENEDORES DE BASURA.</t>
  </si>
  <si>
    <t>PC, IMPRESORA, MOUSE, TINTAS</t>
  </si>
  <si>
    <t>FIESTA DE NAVIDAD</t>
  </si>
  <si>
    <t>MENAJE</t>
  </si>
  <si>
    <t>IMPLEMENTOS</t>
  </si>
  <si>
    <t>MATERIALES DE CONSTRUCCIÓN Y MANO DE OBRA</t>
  </si>
  <si>
    <t>ARRIENDO DE MAQUINARIA REPARACIÓN CAMINO</t>
  </si>
  <si>
    <t>KIT DE SEGURIDAD, DISCO DURO, KIT ALARMA, SENSORES</t>
  </si>
  <si>
    <t>PARLANTES, MICROFONOS Y SILLAS</t>
  </si>
  <si>
    <t>CONSTRUCCIÓN E IMPLEMENTACIÓN COCINA</t>
  </si>
  <si>
    <t>1 PROYECTOR, 1 NOTEBOK E IMPRESORA</t>
  </si>
  <si>
    <t>FIESTA DE HALLOWEEN</t>
  </si>
  <si>
    <t>IMPLEMENTOS COCINA Y MINICOMPONENTE</t>
  </si>
  <si>
    <t>IMPLEMENTOS DE COCINA EQUIPAMIENTO</t>
  </si>
  <si>
    <t>CENA ANIVERSARIO</t>
  </si>
  <si>
    <t xml:space="preserve">INFRAESTRUCTURA </t>
  </si>
  <si>
    <t>MATERIALES DE CONTRUCCIÓN BAÑO SEDE SOCIAL</t>
  </si>
  <si>
    <t>MATERIALES DE CONTRUCCIÓN CAPILLA</t>
  </si>
  <si>
    <t xml:space="preserve">EQUIPAMIENTO </t>
  </si>
  <si>
    <t>CONTRUCCIÓN BAÑO</t>
  </si>
  <si>
    <t>CELEBRACIÓN FIN DE AÑO</t>
  </si>
  <si>
    <t>IMPLEMENTACION</t>
  </si>
  <si>
    <t>COMPRA DE PASAJES Y PAÑALES</t>
  </si>
  <si>
    <t>LUMINARIAS SOLARES</t>
  </si>
  <si>
    <t>FOCOS SOLARES</t>
  </si>
  <si>
    <t xml:space="preserve">IMPLEMENTOS </t>
  </si>
  <si>
    <t>PAÑALES</t>
  </si>
  <si>
    <t>MESAS</t>
  </si>
  <si>
    <t>CAMARAS DE SEGURIDAD, EQUIPO DVR, DISCO DURO Y CABLEADO</t>
  </si>
  <si>
    <t>MEJORAS EN SEDE PINTURA Y CORTINAJE</t>
  </si>
  <si>
    <t>ARRIENDO DE MAQUINARIA Y COMPRA DE MATERIAL PARA ENSANCHAR CAMINO</t>
  </si>
  <si>
    <t>REPARACIÓN SEDE</t>
  </si>
  <si>
    <t>1 NOTEBOK MAS IMPRESORA</t>
  </si>
  <si>
    <t>MATERIALES DE CONSTRUCCIÓN REPARAR TECHUMBRE</t>
  </si>
  <si>
    <t>TARDE FAMILIAR RECREATIVA</t>
  </si>
  <si>
    <t>MERCADERIA Y MEDICAMENTOS PARA LOS SOCIOS</t>
  </si>
  <si>
    <t>1 NOTEBOK E IMPRESORA, MAS TINTAS Y MATERIAL DE OFICINA</t>
  </si>
  <si>
    <t>JUEGOS DIDACTICOS</t>
  </si>
  <si>
    <t>IMPLEMENTOS E COCINA</t>
  </si>
  <si>
    <t>CONTENEDORES DE BASURA, PARA RECICLAJE</t>
  </si>
  <si>
    <t>DATA, PARLANTE, MICROFONO Y MEGAFONO, ENTRE OTROS</t>
  </si>
  <si>
    <t>DESAYUNO SALUDABLE PARA LOS NIÑOS</t>
  </si>
  <si>
    <t>RENOVACION DE CORTINAS AULAS</t>
  </si>
  <si>
    <t>MATERIALES DE CONTRUCCIÓN REPARACIÓN ESCENARIO</t>
  </si>
  <si>
    <t>IMPLEMENTOS DE CAMPING</t>
  </si>
  <si>
    <t>TRASLADOS Y ALIMENTACIÓN</t>
  </si>
  <si>
    <t>TROFEOS, COLACIONES,GRAFICA</t>
  </si>
  <si>
    <t>EQUIPO DE AMPLIFICACION Y AUDIOVISUAL</t>
  </si>
  <si>
    <t>MESA DE SONIDO Y MICROFONO MAS SOMBREROS</t>
  </si>
  <si>
    <t xml:space="preserve">VESTUARIO Y GUITARRA </t>
  </si>
  <si>
    <t>IMPLEMENTOS DE AMPLIFICACIÓN</t>
  </si>
  <si>
    <t>TELAS Y VESTUARIO PARA EL GRUPO</t>
  </si>
  <si>
    <t>INSTRUMENTOS MUSICALES MAS AMPLIFICACIÓN</t>
  </si>
  <si>
    <t>PARLANTES, MICROFONOS Y CABLES</t>
  </si>
  <si>
    <t>INSUMOS PARA CONFECCIÓN VESTUARIO</t>
  </si>
  <si>
    <t>INSTRUMENTOS MUSICALES Y VESTUARIO</t>
  </si>
  <si>
    <t>PUERTA PARA LA CAPILLA</t>
  </si>
  <si>
    <t>TELEVISOR, SILLAS, MICROFONO, ALARGADOR, SOPORTE TV</t>
  </si>
  <si>
    <t>CARPAS</t>
  </si>
  <si>
    <t xml:space="preserve">MAQUINA DE COSER </t>
  </si>
  <si>
    <t>1 PROYECTOR</t>
  </si>
  <si>
    <t>BAÑO QUIMICO</t>
  </si>
  <si>
    <t>ADQUISICIÓN DE SILLAS</t>
  </si>
  <si>
    <t>PROYECTOR, TELON Y NOTEBOK</t>
  </si>
  <si>
    <t>ALMUEZO</t>
  </si>
  <si>
    <t>Incripciones Campori Metropolitano, poleras e implementos</t>
  </si>
  <si>
    <t>Inscripciones, colaciones y poleras</t>
  </si>
  <si>
    <t>Campamento Familiar, inscripciones, materiales e implementos</t>
  </si>
  <si>
    <t>Incripciones Campori Metropolitano</t>
  </si>
  <si>
    <t>Implementos de cocina</t>
  </si>
  <si>
    <t>MATERIALES Y JUEGOS DIDACTICOS</t>
  </si>
  <si>
    <t>MERCADERIA PARA COMEDOR SOLIDARIO</t>
  </si>
  <si>
    <t>SILLAS Y MESAS</t>
  </si>
  <si>
    <t>PASAJES</t>
  </si>
  <si>
    <t>TOLDOS Y MESAS PLEGABLES</t>
  </si>
  <si>
    <t>ALIMENTOS</t>
  </si>
  <si>
    <t>NOTEBOOK, IMPRESORA, SCANNER, CAMARA FOTOGRAFICA ENTRE OTROS</t>
  </si>
  <si>
    <t>CAMARA DE VIDEO, MICROFONO, TARJETA DE MEMORIA Y TRIPODE</t>
  </si>
  <si>
    <t>MESA DE SONIDO Y MICROFONO</t>
  </si>
  <si>
    <t>COMPUTADOR, MONITOR</t>
  </si>
  <si>
    <t>IMPLEMENTOS, POLERONES, ARTICULOS DE OFICINA</t>
  </si>
  <si>
    <t>OBSERVACIÓN</t>
  </si>
  <si>
    <t xml:space="preserve">MONTO </t>
  </si>
  <si>
    <t>DISTRIBUCIÓN PRESUPUESTO FOCMU 2019</t>
  </si>
  <si>
    <t>TOTAL PPTO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</si>
</sst>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 * #,##0.0_ ;_ * \-#,##0.0_ ;_ * &quot;-&quot;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mbria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libri"/>
      <family val="2"/>
    </font>
    <font>
      <sz val="11"/>
      <color theme="1"/>
      <name val="Cambria"/>
      <family val="1"/>
    </font>
    <font>
      <b/>
      <u/>
      <sz val="12"/>
      <color theme="1"/>
      <name val="Cambria"/>
      <family val="1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rgb="FF000000"/>
      <name val="Courier New"/>
      <family val="3"/>
    </font>
    <font>
      <sz val="12"/>
      <color rgb="FF000000"/>
      <name val="Courier New"/>
      <family val="3"/>
    </font>
    <font>
      <sz val="12"/>
      <color theme="1"/>
      <name val="Courier New"/>
      <family val="3"/>
    </font>
    <font>
      <sz val="18"/>
      <color rgb="FF000000"/>
      <name val="Courier New"/>
      <family val="3"/>
    </font>
    <font>
      <b/>
      <sz val="17"/>
      <color rgb="FFFF0000"/>
      <name val="Courier New"/>
      <family val="3"/>
    </font>
    <font>
      <sz val="17"/>
      <color rgb="FF000000"/>
      <name val="Courier New"/>
      <family val="3"/>
    </font>
    <font>
      <b/>
      <sz val="12"/>
      <color theme="0"/>
      <name val="Cambria"/>
      <family val="1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mbria"/>
      <family val="1"/>
    </font>
    <font>
      <b/>
      <sz val="18"/>
      <color theme="1"/>
      <name val="Courier New"/>
      <family val="3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i/>
      <u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1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double">
        <color theme="8" tint="-0.24994659260841701"/>
      </right>
      <top/>
      <bottom style="thin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thin">
        <color theme="8" tint="-0.24994659260841701"/>
      </top>
      <bottom style="double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4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8" tint="-0.24994659260841701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 style="medium">
        <color indexed="64"/>
      </bottom>
      <diagonal/>
    </border>
    <border>
      <left/>
      <right/>
      <top style="double">
        <color theme="8" tint="-0.24994659260841701"/>
      </top>
      <bottom style="medium">
        <color indexed="64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8" tint="-0.2499465926084170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-0.2499465926084170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0" fillId="0" borderId="0" xfId="0"/>
    <xf numFmtId="0" fontId="5" fillId="0" borderId="9" xfId="0" applyFont="1" applyBorder="1"/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164" fontId="5" fillId="0" borderId="9" xfId="1" applyFont="1" applyBorder="1" applyAlignment="1">
      <alignment vertical="top" wrapText="1"/>
    </xf>
    <xf numFmtId="0" fontId="5" fillId="0" borderId="8" xfId="0" applyFont="1" applyBorder="1"/>
    <xf numFmtId="0" fontId="5" fillId="0" borderId="8" xfId="0" applyFont="1" applyBorder="1" applyAlignment="1">
      <alignment vertical="top" wrapText="1"/>
    </xf>
    <xf numFmtId="164" fontId="5" fillId="0" borderId="8" xfId="1" applyFont="1" applyBorder="1" applyAlignment="1">
      <alignment vertical="top" wrapText="1"/>
    </xf>
    <xf numFmtId="165" fontId="0" fillId="0" borderId="0" xfId="1" applyNumberFormat="1" applyFont="1"/>
    <xf numFmtId="166" fontId="0" fillId="0" borderId="0" xfId="1" applyNumberFormat="1" applyFont="1"/>
    <xf numFmtId="0" fontId="0" fillId="0" borderId="21" xfId="0" applyBorder="1"/>
    <xf numFmtId="0" fontId="0" fillId="0" borderId="22" xfId="0" applyBorder="1"/>
    <xf numFmtId="166" fontId="0" fillId="0" borderId="7" xfId="1" applyNumberFormat="1" applyFont="1" applyBorder="1"/>
    <xf numFmtId="0" fontId="8" fillId="2" borderId="17" xfId="0" applyFont="1" applyFill="1" applyBorder="1"/>
    <xf numFmtId="0" fontId="9" fillId="0" borderId="0" xfId="0" applyFont="1"/>
    <xf numFmtId="166" fontId="1" fillId="0" borderId="0" xfId="1" applyNumberFormat="1" applyFont="1"/>
    <xf numFmtId="0" fontId="0" fillId="0" borderId="25" xfId="0" applyBorder="1"/>
    <xf numFmtId="9" fontId="0" fillId="0" borderId="26" xfId="3" applyFont="1" applyBorder="1"/>
    <xf numFmtId="166" fontId="0" fillId="0" borderId="26" xfId="1" applyNumberFormat="1" applyFont="1" applyBorder="1"/>
    <xf numFmtId="9" fontId="0" fillId="0" borderId="0" xfId="3" applyFont="1" applyBorder="1"/>
    <xf numFmtId="166" fontId="0" fillId="0" borderId="0" xfId="1" applyNumberFormat="1" applyFont="1" applyBorder="1"/>
    <xf numFmtId="9" fontId="0" fillId="0" borderId="7" xfId="3" applyFont="1" applyBorder="1"/>
    <xf numFmtId="0" fontId="10" fillId="2" borderId="1" xfId="0" applyFont="1" applyFill="1" applyBorder="1" applyAlignment="1">
      <alignment horizontal="center" vertical="center"/>
    </xf>
    <xf numFmtId="166" fontId="10" fillId="2" borderId="19" xfId="1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3" xfId="0" applyFill="1" applyBorder="1"/>
    <xf numFmtId="0" fontId="10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/>
    </xf>
    <xf numFmtId="166" fontId="0" fillId="0" borderId="27" xfId="0" applyNumberFormat="1" applyBorder="1"/>
    <xf numFmtId="166" fontId="0" fillId="0" borderId="16" xfId="0" applyNumberFormat="1" applyBorder="1"/>
    <xf numFmtId="166" fontId="0" fillId="0" borderId="3" xfId="0" applyNumberFormat="1" applyBorder="1"/>
    <xf numFmtId="166" fontId="10" fillId="0" borderId="4" xfId="1" applyNumberFormat="1" applyFont="1" applyBorder="1"/>
    <xf numFmtId="166" fontId="10" fillId="0" borderId="6" xfId="1" applyNumberFormat="1" applyFont="1" applyBorder="1"/>
    <xf numFmtId="166" fontId="10" fillId="0" borderId="2" xfId="1" applyNumberFormat="1" applyFont="1" applyBorder="1"/>
    <xf numFmtId="166" fontId="0" fillId="0" borderId="0" xfId="1" applyNumberFormat="1" applyFont="1" applyFill="1" applyBorder="1"/>
    <xf numFmtId="0" fontId="10" fillId="2" borderId="21" xfId="0" applyFont="1" applyFill="1" applyBorder="1" applyAlignment="1">
      <alignment horizontal="right"/>
    </xf>
    <xf numFmtId="9" fontId="10" fillId="0" borderId="4" xfId="3" applyFont="1" applyBorder="1"/>
    <xf numFmtId="0" fontId="5" fillId="0" borderId="10" xfId="0" applyFont="1" applyBorder="1" applyAlignment="1">
      <alignment vertical="top" wrapText="1"/>
    </xf>
    <xf numFmtId="164" fontId="5" fillId="0" borderId="10" xfId="1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164" fontId="5" fillId="0" borderId="0" xfId="1" applyFont="1" applyBorder="1" applyAlignment="1">
      <alignment vertical="top" wrapText="1"/>
    </xf>
    <xf numFmtId="166" fontId="0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/>
    <xf numFmtId="164" fontId="0" fillId="0" borderId="0" xfId="1" applyFont="1" applyBorder="1"/>
    <xf numFmtId="166" fontId="10" fillId="0" borderId="0" xfId="1" applyNumberFormat="1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6" fontId="12" fillId="0" borderId="12" xfId="1" applyNumberFormat="1" applyFont="1" applyBorder="1" applyAlignment="1">
      <alignment horizontal="center" vertical="center" wrapText="1"/>
    </xf>
    <xf numFmtId="166" fontId="12" fillId="0" borderId="13" xfId="1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/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5" fontId="15" fillId="0" borderId="8" xfId="1" applyNumberFormat="1" applyFont="1" applyBorder="1" applyAlignment="1">
      <alignment horizontal="center" vertical="center"/>
    </xf>
    <xf numFmtId="165" fontId="15" fillId="0" borderId="11" xfId="1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5" fontId="12" fillId="0" borderId="8" xfId="1" applyNumberFormat="1" applyFont="1" applyFill="1" applyBorder="1" applyAlignment="1">
      <alignment horizontal="center" vertical="center"/>
    </xf>
    <xf numFmtId="165" fontId="15" fillId="0" borderId="8" xfId="1" applyNumberFormat="1" applyFont="1" applyFill="1" applyBorder="1" applyAlignment="1">
      <alignment horizontal="center" vertical="center"/>
    </xf>
    <xf numFmtId="165" fontId="12" fillId="0" borderId="11" xfId="1" applyNumberFormat="1" applyFont="1" applyBorder="1" applyAlignment="1">
      <alignment vertical="center"/>
    </xf>
    <xf numFmtId="165" fontId="12" fillId="0" borderId="8" xfId="1" applyNumberFormat="1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/>
    </xf>
    <xf numFmtId="165" fontId="12" fillId="0" borderId="9" xfId="1" applyNumberFormat="1" applyFont="1" applyBorder="1" applyAlignment="1">
      <alignment vertical="center"/>
    </xf>
    <xf numFmtId="165" fontId="12" fillId="0" borderId="28" xfId="1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65" fontId="14" fillId="0" borderId="11" xfId="1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8" xfId="1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6" fontId="12" fillId="0" borderId="0" xfId="1" applyNumberFormat="1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5" fontId="12" fillId="0" borderId="0" xfId="1" applyNumberFormat="1" applyFont="1"/>
    <xf numFmtId="0" fontId="12" fillId="0" borderId="0" xfId="0" applyFont="1" applyAlignment="1">
      <alignment wrapText="1"/>
    </xf>
    <xf numFmtId="166" fontId="13" fillId="0" borderId="0" xfId="0" applyNumberFormat="1" applyFont="1"/>
    <xf numFmtId="166" fontId="5" fillId="0" borderId="0" xfId="1" applyNumberFormat="1" applyFont="1" applyBorder="1" applyAlignment="1">
      <alignment vertical="top" wrapText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166" fontId="0" fillId="0" borderId="20" xfId="1" applyNumberFormat="1" applyFont="1" applyBorder="1" applyProtection="1">
      <protection hidden="1"/>
    </xf>
    <xf numFmtId="166" fontId="0" fillId="0" borderId="16" xfId="1" applyNumberFormat="1" applyFont="1" applyBorder="1" applyProtection="1">
      <protection hidden="1"/>
    </xf>
    <xf numFmtId="0" fontId="0" fillId="0" borderId="22" xfId="0" applyBorder="1" applyProtection="1">
      <protection hidden="1"/>
    </xf>
    <xf numFmtId="166" fontId="0" fillId="0" borderId="3" xfId="1" applyNumberFormat="1" applyFont="1" applyBorder="1" applyProtection="1">
      <protection hidden="1"/>
    </xf>
    <xf numFmtId="166" fontId="17" fillId="3" borderId="26" xfId="1" applyNumberFormat="1" applyFont="1" applyFill="1" applyBorder="1"/>
    <xf numFmtId="0" fontId="8" fillId="2" borderId="6" xfId="0" applyFont="1" applyFill="1" applyBorder="1" applyAlignment="1"/>
    <xf numFmtId="0" fontId="8" fillId="2" borderId="2" xfId="0" applyFont="1" applyFill="1" applyBorder="1" applyAlignment="1"/>
    <xf numFmtId="165" fontId="15" fillId="0" borderId="9" xfId="1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65" fontId="15" fillId="0" borderId="29" xfId="1" applyNumberFormat="1" applyFont="1" applyFill="1" applyBorder="1" applyAlignment="1">
      <alignment horizontal="center" vertical="center"/>
    </xf>
    <xf numFmtId="165" fontId="15" fillId="0" borderId="29" xfId="1" applyNumberFormat="1" applyFont="1" applyBorder="1" applyAlignment="1">
      <alignment horizontal="center" vertical="center"/>
    </xf>
    <xf numFmtId="0" fontId="12" fillId="0" borderId="11" xfId="0" applyFont="1" applyBorder="1" applyAlignment="1" applyProtection="1">
      <alignment vertical="center"/>
      <protection hidden="1"/>
    </xf>
    <xf numFmtId="165" fontId="12" fillId="0" borderId="11" xfId="1" applyNumberFormat="1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vertical="center" wrapText="1"/>
      <protection hidden="1"/>
    </xf>
    <xf numFmtId="0" fontId="12" fillId="0" borderId="9" xfId="0" applyFont="1" applyBorder="1" applyAlignment="1" applyProtection="1">
      <alignment vertical="center"/>
      <protection hidden="1"/>
    </xf>
    <xf numFmtId="165" fontId="12" fillId="0" borderId="9" xfId="1" applyNumberFormat="1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 wrapText="1"/>
      <protection hidden="1"/>
    </xf>
    <xf numFmtId="165" fontId="12" fillId="0" borderId="9" xfId="1" applyNumberFormat="1" applyFont="1" applyFill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165" fontId="12" fillId="0" borderId="10" xfId="1" applyNumberFormat="1" applyFont="1" applyBorder="1" applyAlignment="1" applyProtection="1">
      <alignment vertical="center"/>
      <protection hidden="1"/>
    </xf>
    <xf numFmtId="0" fontId="19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 wrapText="1"/>
    </xf>
    <xf numFmtId="0" fontId="20" fillId="4" borderId="31" xfId="0" applyFont="1" applyFill="1" applyBorder="1" applyAlignment="1">
      <alignment vertical="center" wrapText="1"/>
    </xf>
    <xf numFmtId="0" fontId="20" fillId="0" borderId="31" xfId="0" applyFont="1" applyBorder="1" applyAlignment="1">
      <alignment wrapText="1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wrapText="1"/>
    </xf>
    <xf numFmtId="0" fontId="22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165" fontId="12" fillId="0" borderId="9" xfId="1" applyNumberFormat="1" applyFont="1" applyFill="1" applyBorder="1" applyAlignment="1">
      <alignment vertical="center"/>
    </xf>
    <xf numFmtId="165" fontId="15" fillId="0" borderId="9" xfId="1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vertical="center" wrapText="1"/>
    </xf>
    <xf numFmtId="165" fontId="12" fillId="5" borderId="9" xfId="1" applyNumberFormat="1" applyFont="1" applyFill="1" applyBorder="1" applyAlignment="1">
      <alignment vertical="center"/>
    </xf>
    <xf numFmtId="166" fontId="12" fillId="0" borderId="13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165" fontId="2" fillId="6" borderId="10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 wrapText="1"/>
    </xf>
    <xf numFmtId="166" fontId="7" fillId="6" borderId="15" xfId="1" applyNumberFormat="1" applyFont="1" applyFill="1" applyBorder="1" applyAlignment="1">
      <alignment vertical="center"/>
    </xf>
    <xf numFmtId="0" fontId="12" fillId="5" borderId="9" xfId="0" applyFont="1" applyFill="1" applyBorder="1" applyAlignment="1" applyProtection="1">
      <alignment vertical="center"/>
      <protection hidden="1"/>
    </xf>
    <xf numFmtId="165" fontId="12" fillId="5" borderId="9" xfId="1" applyNumberFormat="1" applyFont="1" applyFill="1" applyBorder="1" applyAlignment="1" applyProtection="1">
      <alignment vertical="center"/>
      <protection hidden="1"/>
    </xf>
    <xf numFmtId="0" fontId="25" fillId="3" borderId="9" xfId="0" applyFont="1" applyFill="1" applyBorder="1" applyAlignment="1">
      <alignment vertical="center" wrapText="1"/>
    </xf>
    <xf numFmtId="0" fontId="29" fillId="0" borderId="30" xfId="0" applyFont="1" applyBorder="1"/>
    <xf numFmtId="0" fontId="25" fillId="3" borderId="9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25" fillId="3" borderId="11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30" fillId="0" borderId="0" xfId="0" applyFont="1"/>
    <xf numFmtId="0" fontId="31" fillId="3" borderId="9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165" fontId="13" fillId="6" borderId="9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165" fontId="2" fillId="6" borderId="17" xfId="1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164" fontId="2" fillId="6" borderId="14" xfId="1" applyFont="1" applyFill="1" applyBorder="1" applyAlignment="1">
      <alignment horizontal="center" vertical="center"/>
    </xf>
    <xf numFmtId="164" fontId="2" fillId="6" borderId="7" xfId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5" fontId="2" fillId="6" borderId="7" xfId="1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165" fontId="2" fillId="6" borderId="3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6" fillId="3" borderId="8" xfId="0" applyFont="1" applyFill="1" applyBorder="1"/>
    <xf numFmtId="0" fontId="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0" fillId="0" borderId="3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5" fontId="5" fillId="0" borderId="28" xfId="1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12" fillId="0" borderId="10" xfId="1" applyNumberFormat="1" applyFont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165" fontId="0" fillId="0" borderId="31" xfId="1" applyNumberFormat="1" applyFont="1" applyBorder="1"/>
    <xf numFmtId="0" fontId="5" fillId="0" borderId="3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 vertical="center"/>
    </xf>
    <xf numFmtId="165" fontId="12" fillId="0" borderId="31" xfId="1" applyNumberFormat="1" applyFont="1" applyBorder="1" applyAlignment="1">
      <alignment vertical="center"/>
    </xf>
    <xf numFmtId="165" fontId="5" fillId="0" borderId="31" xfId="1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166" fontId="5" fillId="0" borderId="31" xfId="1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vertical="center" wrapText="1"/>
    </xf>
    <xf numFmtId="166" fontId="5" fillId="0" borderId="41" xfId="1" applyNumberFormat="1" applyFont="1" applyBorder="1" applyAlignment="1">
      <alignment vertical="top" wrapText="1"/>
    </xf>
    <xf numFmtId="166" fontId="33" fillId="0" borderId="0" xfId="1" applyNumberFormat="1" applyFont="1"/>
    <xf numFmtId="166" fontId="34" fillId="0" borderId="0" xfId="1" applyNumberFormat="1" applyFont="1" applyAlignment="1">
      <alignment horizontal="center" vertical="center"/>
    </xf>
    <xf numFmtId="166" fontId="33" fillId="0" borderId="0" xfId="1" applyNumberFormat="1" applyFont="1" applyBorder="1" applyAlignment="1">
      <alignment vertical="top" wrapText="1"/>
    </xf>
    <xf numFmtId="166" fontId="0" fillId="0" borderId="0" xfId="0" applyNumberFormat="1"/>
    <xf numFmtId="166" fontId="33" fillId="0" borderId="0" xfId="0" applyNumberFormat="1" applyFont="1"/>
    <xf numFmtId="9" fontId="0" fillId="0" borderId="0" xfId="3" applyFont="1"/>
    <xf numFmtId="9" fontId="0" fillId="0" borderId="0" xfId="0" applyNumberFormat="1"/>
    <xf numFmtId="0" fontId="0" fillId="0" borderId="0" xfId="0" applyFill="1"/>
    <xf numFmtId="0" fontId="19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42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8" xfId="0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166" fontId="0" fillId="0" borderId="0" xfId="1" applyNumberFormat="1" applyFont="1" applyBorder="1" applyAlignment="1">
      <alignment vertical="top"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65" fontId="12" fillId="0" borderId="18" xfId="1" applyNumberFormat="1" applyFont="1" applyBorder="1" applyAlignment="1" applyProtection="1">
      <alignment vertical="center"/>
      <protection hidden="1"/>
    </xf>
    <xf numFmtId="165" fontId="12" fillId="0" borderId="36" xfId="1" applyNumberFormat="1" applyFont="1" applyFill="1" applyBorder="1" applyAlignment="1" applyProtection="1">
      <alignment vertical="center"/>
      <protection hidden="1"/>
    </xf>
    <xf numFmtId="165" fontId="13" fillId="5" borderId="8" xfId="1" applyNumberFormat="1" applyFont="1" applyFill="1" applyBorder="1" applyAlignment="1" applyProtection="1">
      <alignment vertical="center"/>
      <protection hidden="1"/>
    </xf>
    <xf numFmtId="166" fontId="13" fillId="5" borderId="50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9" xfId="1" applyNumberFormat="1" applyFont="1" applyBorder="1" applyAlignment="1" applyProtection="1">
      <alignment vertical="center"/>
      <protection hidden="1"/>
    </xf>
    <xf numFmtId="166" fontId="13" fillId="0" borderId="49" xfId="1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vertical="center"/>
    </xf>
    <xf numFmtId="165" fontId="13" fillId="0" borderId="49" xfId="1" applyNumberFormat="1" applyFont="1" applyFill="1" applyBorder="1" applyAlignment="1" applyProtection="1">
      <alignment vertical="center"/>
      <protection hidden="1"/>
    </xf>
    <xf numFmtId="0" fontId="21" fillId="0" borderId="49" xfId="0" applyFont="1" applyBorder="1" applyAlignment="1">
      <alignment vertical="center" wrapText="1"/>
    </xf>
    <xf numFmtId="0" fontId="21" fillId="0" borderId="49" xfId="0" applyFont="1" applyBorder="1" applyAlignment="1">
      <alignment vertical="center"/>
    </xf>
    <xf numFmtId="0" fontId="0" fillId="0" borderId="49" xfId="0" applyBorder="1" applyAlignment="1">
      <alignment vertical="center" wrapText="1"/>
    </xf>
    <xf numFmtId="165" fontId="15" fillId="0" borderId="18" xfId="1" applyNumberFormat="1" applyFont="1" applyBorder="1" applyAlignment="1">
      <alignment horizontal="center" vertical="center"/>
    </xf>
    <xf numFmtId="165" fontId="15" fillId="0" borderId="36" xfId="1" applyNumberFormat="1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5" fontId="15" fillId="0" borderId="49" xfId="1" applyNumberFormat="1" applyFont="1" applyBorder="1" applyAlignment="1">
      <alignment horizontal="center" vertical="center"/>
    </xf>
    <xf numFmtId="166" fontId="12" fillId="0" borderId="49" xfId="1" applyNumberFormat="1" applyFont="1" applyBorder="1" applyAlignment="1">
      <alignment horizontal="center" vertical="center" wrapText="1"/>
    </xf>
    <xf numFmtId="167" fontId="15" fillId="0" borderId="49" xfId="4" applyNumberFormat="1" applyFont="1" applyBorder="1" applyAlignment="1">
      <alignment horizontal="center" vertical="center"/>
    </xf>
    <xf numFmtId="165" fontId="14" fillId="0" borderId="18" xfId="1" applyNumberFormat="1" applyFont="1" applyBorder="1" applyAlignment="1">
      <alignment horizontal="center" vertical="center" wrapText="1"/>
    </xf>
    <xf numFmtId="165" fontId="14" fillId="0" borderId="36" xfId="1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wrapText="1"/>
    </xf>
    <xf numFmtId="165" fontId="18" fillId="0" borderId="49" xfId="1" applyNumberFormat="1" applyFont="1" applyBorder="1" applyAlignment="1">
      <alignment horizontal="center" vertical="center" wrapText="1"/>
    </xf>
    <xf numFmtId="166" fontId="13" fillId="0" borderId="49" xfId="1" applyNumberFormat="1" applyFont="1" applyBorder="1" applyAlignment="1">
      <alignment horizontal="center" vertical="center" wrapText="1"/>
    </xf>
    <xf numFmtId="167" fontId="18" fillId="0" borderId="49" xfId="4" applyNumberFormat="1" applyFont="1" applyBorder="1" applyAlignment="1">
      <alignment horizontal="center" vertical="center" wrapText="1"/>
    </xf>
    <xf numFmtId="165" fontId="12" fillId="0" borderId="18" xfId="1" applyNumberFormat="1" applyFont="1" applyBorder="1" applyAlignment="1">
      <alignment horizontal="center" vertical="center"/>
    </xf>
    <xf numFmtId="165" fontId="12" fillId="0" borderId="36" xfId="1" applyNumberFormat="1" applyFont="1" applyBorder="1" applyAlignment="1">
      <alignment horizontal="center" vertical="center"/>
    </xf>
    <xf numFmtId="165" fontId="12" fillId="0" borderId="49" xfId="1" applyNumberFormat="1" applyFont="1" applyFill="1" applyBorder="1" applyAlignment="1">
      <alignment horizontal="center" vertical="center"/>
    </xf>
    <xf numFmtId="165" fontId="12" fillId="0" borderId="49" xfId="1" applyNumberFormat="1" applyFont="1" applyBorder="1" applyAlignment="1">
      <alignment horizontal="center" vertical="center"/>
    </xf>
    <xf numFmtId="0" fontId="35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165" fontId="5" fillId="0" borderId="36" xfId="1" applyNumberFormat="1" applyFont="1" applyBorder="1" applyAlignment="1">
      <alignment horizontal="center" vertical="center"/>
    </xf>
    <xf numFmtId="165" fontId="5" fillId="0" borderId="18" xfId="1" applyNumberFormat="1" applyFont="1" applyBorder="1" applyAlignment="1">
      <alignment horizontal="center" vertical="center"/>
    </xf>
    <xf numFmtId="165" fontId="13" fillId="0" borderId="49" xfId="1" applyNumberFormat="1" applyFont="1" applyBorder="1" applyAlignment="1">
      <alignment horizontal="center" vertical="center"/>
    </xf>
    <xf numFmtId="165" fontId="8" fillId="0" borderId="49" xfId="1" applyNumberFormat="1" applyFont="1" applyBorder="1" applyAlignment="1">
      <alignment horizontal="center" vertical="center"/>
    </xf>
    <xf numFmtId="165" fontId="15" fillId="0" borderId="49" xfId="1" applyNumberFormat="1" applyFont="1" applyFill="1" applyBorder="1" applyAlignment="1">
      <alignment horizontal="center" vertical="center"/>
    </xf>
    <xf numFmtId="165" fontId="5" fillId="0" borderId="36" xfId="1" applyNumberFormat="1" applyFont="1" applyFill="1" applyBorder="1" applyAlignment="1">
      <alignment horizontal="center" vertical="center"/>
    </xf>
    <xf numFmtId="165" fontId="5" fillId="0" borderId="37" xfId="1" applyNumberFormat="1" applyFont="1" applyBorder="1" applyAlignment="1">
      <alignment horizontal="center" vertical="center"/>
    </xf>
    <xf numFmtId="165" fontId="5" fillId="0" borderId="51" xfId="1" applyNumberFormat="1" applyFont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vertical="center"/>
    </xf>
    <xf numFmtId="166" fontId="13" fillId="0" borderId="49" xfId="1" applyNumberFormat="1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5" fontId="15" fillId="0" borderId="54" xfId="1" applyNumberFormat="1" applyFont="1" applyBorder="1" applyAlignment="1">
      <alignment horizontal="center" vertical="center"/>
    </xf>
    <xf numFmtId="166" fontId="12" fillId="0" borderId="54" xfId="1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horizontal="center" vertical="center" wrapText="1"/>
    </xf>
    <xf numFmtId="165" fontId="8" fillId="0" borderId="54" xfId="1" applyNumberFormat="1" applyFont="1" applyBorder="1" applyAlignment="1">
      <alignment horizontal="center" vertical="center"/>
    </xf>
    <xf numFmtId="166" fontId="13" fillId="0" borderId="54" xfId="1" applyNumberFormat="1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/>
    </xf>
    <xf numFmtId="165" fontId="13" fillId="0" borderId="54" xfId="1" applyNumberFormat="1" applyFont="1" applyBorder="1" applyAlignment="1">
      <alignment horizontal="center" vertical="center"/>
    </xf>
    <xf numFmtId="0" fontId="0" fillId="0" borderId="56" xfId="0" applyBorder="1" applyAlignment="1">
      <alignment vertical="center" wrapText="1"/>
    </xf>
    <xf numFmtId="165" fontId="12" fillId="0" borderId="54" xfId="1" applyNumberFormat="1" applyFont="1" applyBorder="1" applyAlignment="1">
      <alignment vertical="center"/>
    </xf>
    <xf numFmtId="0" fontId="35" fillId="0" borderId="56" xfId="0" applyFont="1" applyBorder="1" applyAlignment="1">
      <alignment vertical="center" wrapText="1"/>
    </xf>
    <xf numFmtId="166" fontId="2" fillId="6" borderId="1" xfId="1" applyNumberFormat="1" applyFont="1" applyFill="1" applyBorder="1" applyAlignment="1">
      <alignment horizontal="center"/>
    </xf>
    <xf numFmtId="166" fontId="2" fillId="6" borderId="5" xfId="1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/>
    <xf numFmtId="166" fontId="2" fillId="6" borderId="1" xfId="1" applyNumberFormat="1" applyFont="1" applyFill="1" applyBorder="1" applyAlignment="1"/>
    <xf numFmtId="0" fontId="2" fillId="6" borderId="3" xfId="0" applyFont="1" applyFill="1" applyBorder="1" applyAlignment="1">
      <alignment horizontal="center" wrapText="1"/>
    </xf>
    <xf numFmtId="165" fontId="2" fillId="6" borderId="3" xfId="1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3" xfId="0" applyFont="1" applyFill="1" applyBorder="1" applyAlignment="1">
      <alignment vertical="center"/>
    </xf>
    <xf numFmtId="165" fontId="2" fillId="6" borderId="3" xfId="1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 wrapText="1"/>
    </xf>
    <xf numFmtId="165" fontId="2" fillId="6" borderId="3" xfId="1" applyNumberFormat="1" applyFont="1" applyFill="1" applyBorder="1" applyAlignment="1">
      <alignment vertical="center" wrapText="1"/>
    </xf>
    <xf numFmtId="0" fontId="0" fillId="6" borderId="7" xfId="0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165" fontId="2" fillId="6" borderId="14" xfId="1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vertical="center" wrapText="1"/>
    </xf>
    <xf numFmtId="0" fontId="2" fillId="6" borderId="44" xfId="0" applyFont="1" applyFill="1" applyBorder="1" applyAlignment="1">
      <alignment horizontal="center" vertical="center"/>
    </xf>
    <xf numFmtId="164" fontId="2" fillId="6" borderId="44" xfId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164" fontId="5" fillId="0" borderId="11" xfId="1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64" fontId="5" fillId="0" borderId="14" xfId="1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166" fontId="10" fillId="2" borderId="7" xfId="1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/>
    </xf>
    <xf numFmtId="166" fontId="2" fillId="6" borderId="15" xfId="1" applyNumberFormat="1" applyFont="1" applyFill="1" applyBorder="1" applyAlignment="1">
      <alignment horizontal="center" vertical="center"/>
    </xf>
    <xf numFmtId="0" fontId="12" fillId="5" borderId="36" xfId="0" applyFont="1" applyFill="1" applyBorder="1" applyAlignment="1" applyProtection="1">
      <alignment horizontal="center" vertical="center"/>
      <protection hidden="1"/>
    </xf>
    <xf numFmtId="0" fontId="12" fillId="5" borderId="45" xfId="0" applyFont="1" applyFill="1" applyBorder="1" applyAlignment="1" applyProtection="1">
      <alignment horizontal="center" vertical="center"/>
      <protection hidden="1"/>
    </xf>
    <xf numFmtId="0" fontId="12" fillId="5" borderId="46" xfId="0" applyFont="1" applyFill="1" applyBorder="1" applyAlignment="1" applyProtection="1">
      <alignment horizontal="center" vertical="center"/>
      <protection hidden="1"/>
    </xf>
    <xf numFmtId="0" fontId="3" fillId="0" borderId="34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center" wrapText="1"/>
    </xf>
    <xf numFmtId="164" fontId="2" fillId="6" borderId="15" xfId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wrapText="1"/>
    </xf>
    <xf numFmtId="166" fontId="2" fillId="6" borderId="15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164" fontId="13" fillId="6" borderId="1" xfId="1" applyFont="1" applyFill="1" applyBorder="1" applyAlignment="1">
      <alignment horizontal="center" vertical="center" wrapText="1"/>
    </xf>
    <xf numFmtId="164" fontId="13" fillId="6" borderId="5" xfId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6" fontId="13" fillId="6" borderId="1" xfId="1" applyNumberFormat="1" applyFont="1" applyFill="1" applyBorder="1" applyAlignment="1">
      <alignment horizontal="center" vertical="center" wrapText="1"/>
    </xf>
    <xf numFmtId="166" fontId="13" fillId="6" borderId="5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166" fontId="2" fillId="6" borderId="43" xfId="1" applyNumberFormat="1" applyFont="1" applyFill="1" applyBorder="1" applyAlignment="1">
      <alignment horizontal="center" vertical="center" wrapText="1"/>
    </xf>
    <xf numFmtId="166" fontId="2" fillId="6" borderId="44" xfId="1" applyNumberFormat="1" applyFont="1" applyFill="1" applyBorder="1" applyAlignment="1">
      <alignment horizontal="center" vertical="center" wrapText="1"/>
    </xf>
    <xf numFmtId="166" fontId="2" fillId="6" borderId="43" xfId="1" applyNumberFormat="1" applyFont="1" applyFill="1" applyBorder="1" applyAlignment="1">
      <alignment horizontal="center" vertical="center"/>
    </xf>
    <xf numFmtId="166" fontId="2" fillId="6" borderId="44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4" builtinId="6"/>
    <cellStyle name="Millares 2" xfId="2" xr:uid="{00000000-0005-0000-0000-000001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28576</xdr:rowOff>
    </xdr:from>
    <xdr:to>
      <xdr:col>2</xdr:col>
      <xdr:colOff>447676</xdr:colOff>
      <xdr:row>4</xdr:row>
      <xdr:rowOff>47132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28576"/>
          <a:ext cx="1695450" cy="780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1323975</xdr:colOff>
      <xdr:row>5</xdr:row>
      <xdr:rowOff>85088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725"/>
          <a:ext cx="1819275" cy="837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workbookViewId="0">
      <selection activeCell="E21" sqref="E21"/>
    </sheetView>
  </sheetViews>
  <sheetFormatPr baseColWidth="10" defaultRowHeight="15" x14ac:dyDescent="0.25"/>
  <cols>
    <col min="1" max="1" width="3.7109375" style="9" customWidth="1"/>
    <col min="2" max="2" width="16.28515625" customWidth="1"/>
    <col min="3" max="3" width="18.85546875" customWidth="1"/>
  </cols>
  <sheetData>
    <row r="1" spans="1:3" s="9" customFormat="1" x14ac:dyDescent="0.25"/>
    <row r="2" spans="1:3" s="9" customFormat="1" x14ac:dyDescent="0.25"/>
    <row r="3" spans="1:3" s="9" customFormat="1" x14ac:dyDescent="0.25"/>
    <row r="4" spans="1:3" s="9" customFormat="1" x14ac:dyDescent="0.25"/>
    <row r="5" spans="1:3" s="9" customFormat="1" x14ac:dyDescent="0.25">
      <c r="A5" s="334" t="s">
        <v>25</v>
      </c>
      <c r="B5" s="334"/>
      <c r="C5" s="334"/>
    </row>
    <row r="6" spans="1:3" s="9" customFormat="1" ht="15.75" thickBot="1" x14ac:dyDescent="0.3"/>
    <row r="7" spans="1:3" ht="16.5" thickBot="1" x14ac:dyDescent="0.3">
      <c r="B7" s="118" t="s">
        <v>24</v>
      </c>
      <c r="C7" s="119"/>
    </row>
    <row r="8" spans="1:3" ht="16.5" thickBot="1" x14ac:dyDescent="0.3">
      <c r="B8" s="22" t="s">
        <v>22</v>
      </c>
      <c r="C8" s="22" t="s">
        <v>23</v>
      </c>
    </row>
    <row r="9" spans="1:3" x14ac:dyDescent="0.25">
      <c r="B9" s="111">
        <v>7</v>
      </c>
      <c r="C9" s="114">
        <v>400000</v>
      </c>
    </row>
    <row r="10" spans="1:3" x14ac:dyDescent="0.25">
      <c r="B10" s="111">
        <v>6.9</v>
      </c>
      <c r="C10" s="114">
        <f>+$C$9*B10/$B$9</f>
        <v>394285.71428571426</v>
      </c>
    </row>
    <row r="11" spans="1:3" x14ac:dyDescent="0.25">
      <c r="B11" s="111">
        <v>6.8</v>
      </c>
      <c r="C11" s="114">
        <f t="shared" ref="C11:C18" si="0">+$C$9*B11/$B$9</f>
        <v>388571.42857142858</v>
      </c>
    </row>
    <row r="12" spans="1:3" x14ac:dyDescent="0.25">
      <c r="B12" s="111">
        <v>6.7</v>
      </c>
      <c r="C12" s="114">
        <f t="shared" si="0"/>
        <v>382857.14285714284</v>
      </c>
    </row>
    <row r="13" spans="1:3" x14ac:dyDescent="0.25">
      <c r="B13" s="111">
        <v>6.6</v>
      </c>
      <c r="C13" s="114">
        <f t="shared" si="0"/>
        <v>377142.85714285716</v>
      </c>
    </row>
    <row r="14" spans="1:3" x14ac:dyDescent="0.25">
      <c r="B14" s="111">
        <v>6.5</v>
      </c>
      <c r="C14" s="114">
        <f t="shared" si="0"/>
        <v>371428.57142857142</v>
      </c>
    </row>
    <row r="15" spans="1:3" x14ac:dyDescent="0.25">
      <c r="B15" s="111">
        <v>6.4</v>
      </c>
      <c r="C15" s="114">
        <f t="shared" si="0"/>
        <v>365714.28571428574</v>
      </c>
    </row>
    <row r="16" spans="1:3" x14ac:dyDescent="0.25">
      <c r="B16" s="111">
        <v>6.3</v>
      </c>
      <c r="C16" s="114">
        <f t="shared" si="0"/>
        <v>360000</v>
      </c>
    </row>
    <row r="17" spans="2:9" x14ac:dyDescent="0.25">
      <c r="B17" s="111">
        <v>6.2</v>
      </c>
      <c r="C17" s="114">
        <f t="shared" si="0"/>
        <v>354285.71428571426</v>
      </c>
    </row>
    <row r="18" spans="2:9" ht="15.75" thickBot="1" x14ac:dyDescent="0.3">
      <c r="B18" s="115">
        <v>6.1</v>
      </c>
      <c r="C18" s="116">
        <f t="shared" si="0"/>
        <v>348571.42857142858</v>
      </c>
    </row>
    <row r="19" spans="2:9" x14ac:dyDescent="0.25">
      <c r="B19" s="112">
        <v>6</v>
      </c>
      <c r="C19" s="114">
        <f t="shared" ref="C19:C58" si="1">+$C$9*B19/$B$9</f>
        <v>342857.14285714284</v>
      </c>
      <c r="I19" s="18"/>
    </row>
    <row r="20" spans="2:9" x14ac:dyDescent="0.25">
      <c r="B20" s="111">
        <v>5.9</v>
      </c>
      <c r="C20" s="114">
        <f t="shared" si="1"/>
        <v>337142.85714285716</v>
      </c>
    </row>
    <row r="21" spans="2:9" x14ac:dyDescent="0.25">
      <c r="B21" s="111">
        <v>5.8</v>
      </c>
      <c r="C21" s="114">
        <f t="shared" si="1"/>
        <v>331428.57142857142</v>
      </c>
    </row>
    <row r="22" spans="2:9" x14ac:dyDescent="0.25">
      <c r="B22" s="111">
        <v>5.7</v>
      </c>
      <c r="C22" s="114">
        <f t="shared" si="1"/>
        <v>325714.28571428574</v>
      </c>
    </row>
    <row r="23" spans="2:9" x14ac:dyDescent="0.25">
      <c r="B23" s="111">
        <v>5.6</v>
      </c>
      <c r="C23" s="114">
        <f t="shared" si="1"/>
        <v>320000</v>
      </c>
    </row>
    <row r="24" spans="2:9" x14ac:dyDescent="0.25">
      <c r="B24" s="111">
        <v>5.5</v>
      </c>
      <c r="C24" s="114">
        <f t="shared" si="1"/>
        <v>314285.71428571426</v>
      </c>
    </row>
    <row r="25" spans="2:9" x14ac:dyDescent="0.25">
      <c r="B25" s="111">
        <v>5.4</v>
      </c>
      <c r="C25" s="114">
        <f t="shared" si="1"/>
        <v>308571.42857142858</v>
      </c>
    </row>
    <row r="26" spans="2:9" x14ac:dyDescent="0.25">
      <c r="B26" s="111">
        <v>5.3</v>
      </c>
      <c r="C26" s="114">
        <f t="shared" si="1"/>
        <v>302857.14285714284</v>
      </c>
    </row>
    <row r="27" spans="2:9" x14ac:dyDescent="0.25">
      <c r="B27" s="111">
        <v>5.2</v>
      </c>
      <c r="C27" s="114">
        <f t="shared" si="1"/>
        <v>297142.85714285716</v>
      </c>
    </row>
    <row r="28" spans="2:9" ht="15.75" thickBot="1" x14ac:dyDescent="0.3">
      <c r="B28" s="115">
        <v>5.0999999999999996</v>
      </c>
      <c r="C28" s="116">
        <f t="shared" si="1"/>
        <v>291428.57142857142</v>
      </c>
    </row>
    <row r="29" spans="2:9" x14ac:dyDescent="0.25">
      <c r="B29" s="112">
        <v>5</v>
      </c>
      <c r="C29" s="114">
        <f t="shared" si="1"/>
        <v>285714.28571428574</v>
      </c>
    </row>
    <row r="30" spans="2:9" x14ac:dyDescent="0.25">
      <c r="B30" s="111">
        <v>4.9000000000000004</v>
      </c>
      <c r="C30" s="114">
        <f t="shared" si="1"/>
        <v>280000.00000000006</v>
      </c>
    </row>
    <row r="31" spans="2:9" x14ac:dyDescent="0.25">
      <c r="B31" s="111">
        <v>4.8</v>
      </c>
      <c r="C31" s="114">
        <f t="shared" si="1"/>
        <v>274285.71428571426</v>
      </c>
    </row>
    <row r="32" spans="2:9" x14ac:dyDescent="0.25">
      <c r="B32" s="111">
        <v>4.7</v>
      </c>
      <c r="C32" s="114">
        <f t="shared" si="1"/>
        <v>268571.42857142858</v>
      </c>
    </row>
    <row r="33" spans="2:3" x14ac:dyDescent="0.25">
      <c r="B33" s="111">
        <v>4.5999999999999996</v>
      </c>
      <c r="C33" s="114">
        <f t="shared" si="1"/>
        <v>262857.14285714284</v>
      </c>
    </row>
    <row r="34" spans="2:3" x14ac:dyDescent="0.25">
      <c r="B34" s="111">
        <v>4.5</v>
      </c>
      <c r="C34" s="114">
        <f t="shared" si="1"/>
        <v>257142.85714285713</v>
      </c>
    </row>
    <row r="35" spans="2:3" x14ac:dyDescent="0.25">
      <c r="B35" s="111">
        <v>4.4000000000000004</v>
      </c>
      <c r="C35" s="114">
        <f t="shared" si="1"/>
        <v>251428.57142857145</v>
      </c>
    </row>
    <row r="36" spans="2:3" x14ac:dyDescent="0.25">
      <c r="B36" s="111">
        <v>4.3</v>
      </c>
      <c r="C36" s="114">
        <f t="shared" si="1"/>
        <v>245714.28571428571</v>
      </c>
    </row>
    <row r="37" spans="2:3" x14ac:dyDescent="0.25">
      <c r="B37" s="111">
        <v>4.2</v>
      </c>
      <c r="C37" s="114">
        <f t="shared" si="1"/>
        <v>240000</v>
      </c>
    </row>
    <row r="38" spans="2:3" ht="15.75" thickBot="1" x14ac:dyDescent="0.3">
      <c r="B38" s="115">
        <v>4.0999999999999996</v>
      </c>
      <c r="C38" s="116">
        <f t="shared" si="1"/>
        <v>234285.71428571426</v>
      </c>
    </row>
    <row r="39" spans="2:3" x14ac:dyDescent="0.25">
      <c r="B39" s="112">
        <v>4</v>
      </c>
      <c r="C39" s="113">
        <f t="shared" si="1"/>
        <v>228571.42857142858</v>
      </c>
    </row>
    <row r="40" spans="2:3" x14ac:dyDescent="0.25">
      <c r="B40" s="111">
        <v>3.9</v>
      </c>
      <c r="C40" s="114">
        <f t="shared" si="1"/>
        <v>222857.14285714287</v>
      </c>
    </row>
    <row r="41" spans="2:3" x14ac:dyDescent="0.25">
      <c r="B41" s="111">
        <v>3.8</v>
      </c>
      <c r="C41" s="114">
        <f t="shared" si="1"/>
        <v>217142.85714285713</v>
      </c>
    </row>
    <row r="42" spans="2:3" x14ac:dyDescent="0.25">
      <c r="B42" s="111">
        <v>3.7</v>
      </c>
      <c r="C42" s="114">
        <f t="shared" si="1"/>
        <v>211428.57142857142</v>
      </c>
    </row>
    <row r="43" spans="2:3" x14ac:dyDescent="0.25">
      <c r="B43" s="111">
        <v>3.6</v>
      </c>
      <c r="C43" s="114">
        <f t="shared" si="1"/>
        <v>205714.28571428571</v>
      </c>
    </row>
    <row r="44" spans="2:3" x14ac:dyDescent="0.25">
      <c r="B44" s="111">
        <v>3.5</v>
      </c>
      <c r="C44" s="114">
        <f t="shared" si="1"/>
        <v>200000</v>
      </c>
    </row>
    <row r="45" spans="2:3" x14ac:dyDescent="0.25">
      <c r="B45" s="111">
        <v>3.4</v>
      </c>
      <c r="C45" s="114">
        <f t="shared" si="1"/>
        <v>194285.71428571429</v>
      </c>
    </row>
    <row r="46" spans="2:3" x14ac:dyDescent="0.25">
      <c r="B46" s="111">
        <v>3.3</v>
      </c>
      <c r="C46" s="114">
        <f t="shared" si="1"/>
        <v>188571.42857142858</v>
      </c>
    </row>
    <row r="47" spans="2:3" x14ac:dyDescent="0.25">
      <c r="B47" s="111">
        <v>3.2</v>
      </c>
      <c r="C47" s="114">
        <f t="shared" si="1"/>
        <v>182857.14285714287</v>
      </c>
    </row>
    <row r="48" spans="2:3" ht="15.75" thickBot="1" x14ac:dyDescent="0.3">
      <c r="B48" s="115">
        <v>3.1</v>
      </c>
      <c r="C48" s="116">
        <f t="shared" si="1"/>
        <v>177142.85714285713</v>
      </c>
    </row>
    <row r="49" spans="2:3" x14ac:dyDescent="0.25">
      <c r="B49" s="112">
        <v>3</v>
      </c>
      <c r="C49" s="113">
        <f t="shared" si="1"/>
        <v>171428.57142857142</v>
      </c>
    </row>
    <row r="50" spans="2:3" x14ac:dyDescent="0.25">
      <c r="B50" s="111">
        <v>2.9</v>
      </c>
      <c r="C50" s="114">
        <f t="shared" si="1"/>
        <v>165714.28571428571</v>
      </c>
    </row>
    <row r="51" spans="2:3" x14ac:dyDescent="0.25">
      <c r="B51" s="111">
        <v>2.8</v>
      </c>
      <c r="C51" s="114">
        <f t="shared" si="1"/>
        <v>160000</v>
      </c>
    </row>
    <row r="52" spans="2:3" x14ac:dyDescent="0.25">
      <c r="B52" s="111">
        <v>2.7</v>
      </c>
      <c r="C52" s="114">
        <f t="shared" si="1"/>
        <v>154285.71428571429</v>
      </c>
    </row>
    <row r="53" spans="2:3" x14ac:dyDescent="0.25">
      <c r="B53" s="111">
        <v>2.6</v>
      </c>
      <c r="C53" s="114">
        <f t="shared" si="1"/>
        <v>148571.42857142858</v>
      </c>
    </row>
    <row r="54" spans="2:3" x14ac:dyDescent="0.25">
      <c r="B54" s="111">
        <v>2.5</v>
      </c>
      <c r="C54" s="114">
        <f t="shared" si="1"/>
        <v>142857.14285714287</v>
      </c>
    </row>
    <row r="55" spans="2:3" x14ac:dyDescent="0.25">
      <c r="B55" s="111">
        <v>2.4</v>
      </c>
      <c r="C55" s="114">
        <f t="shared" si="1"/>
        <v>137142.85714285713</v>
      </c>
    </row>
    <row r="56" spans="2:3" x14ac:dyDescent="0.25">
      <c r="B56" s="111">
        <v>2.2999999999999998</v>
      </c>
      <c r="C56" s="114">
        <f t="shared" si="1"/>
        <v>131428.57142857142</v>
      </c>
    </row>
    <row r="57" spans="2:3" x14ac:dyDescent="0.25">
      <c r="B57" s="111">
        <v>2.2000000000000002</v>
      </c>
      <c r="C57" s="114">
        <f t="shared" si="1"/>
        <v>125714.28571428572</v>
      </c>
    </row>
    <row r="58" spans="2:3" ht="15.75" thickBot="1" x14ac:dyDescent="0.3">
      <c r="B58" s="115">
        <v>2.1</v>
      </c>
      <c r="C58" s="116">
        <f t="shared" si="1"/>
        <v>120000</v>
      </c>
    </row>
  </sheetData>
  <sheetProtection algorithmName="SHA-512" hashValue="W8Cw76VE2l3DkNNs0ddtt7Ev2DAZ2jRcB5TufNmM60a9TsAExIUPU8HdLuLxmj3cm3jZD9r/7Ug0re26ixwQTA==" saltValue="dSNuFERjIBF6Lov8aqwX4w==" spinCount="100000" sheet="1" objects="1" scenarios="1"/>
  <mergeCells count="1">
    <mergeCell ref="A5:C5"/>
  </mergeCells>
  <pageMargins left="0.7" right="0.7" top="0.75" bottom="0.75" header="0.3" footer="0.3"/>
  <pageSetup scale="80" fitToWidth="0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0"/>
  <sheetViews>
    <sheetView zoomScale="82" zoomScaleNormal="82" workbookViewId="0">
      <selection activeCell="Z9" sqref="Z9"/>
    </sheetView>
  </sheetViews>
  <sheetFormatPr baseColWidth="10" defaultRowHeight="15.75" x14ac:dyDescent="0.25"/>
  <cols>
    <col min="1" max="1" width="6.7109375" style="9" customWidth="1"/>
    <col min="2" max="2" width="7.85546875" customWidth="1"/>
    <col min="3" max="3" width="47.7109375" customWidth="1"/>
    <col min="4" max="6" width="11.42578125" hidden="1" customWidth="1"/>
    <col min="7" max="7" width="11.42578125" style="17" hidden="1" customWidth="1"/>
    <col min="8" max="8" width="11.42578125" hidden="1" customWidth="1"/>
    <col min="9" max="9" width="14.5703125" hidden="1" customWidth="1"/>
    <col min="10" max="16" width="14.5703125" style="9" hidden="1" customWidth="1"/>
    <col min="17" max="17" width="14.5703125" style="17" hidden="1" customWidth="1"/>
    <col min="18" max="20" width="11.42578125" hidden="1" customWidth="1"/>
    <col min="21" max="21" width="11.42578125" style="9" hidden="1" customWidth="1"/>
    <col min="22" max="22" width="11.42578125" customWidth="1"/>
    <col min="23" max="23" width="18" style="105" customWidth="1"/>
    <col min="24" max="24" width="34.42578125" customWidth="1"/>
  </cols>
  <sheetData>
    <row r="1" spans="1:24" s="9" customFormat="1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62"/>
    </row>
    <row r="2" spans="1:24" s="9" customFormat="1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62"/>
    </row>
    <row r="3" spans="1:24" s="9" customFormat="1" ht="16.5" thickBot="1" x14ac:dyDescent="0.3">
      <c r="B3" s="340" t="s">
        <v>15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63"/>
    </row>
    <row r="4" spans="1:24" s="2" customFormat="1" ht="35.25" customHeight="1" thickBot="1" x14ac:dyDescent="0.3">
      <c r="A4" s="9"/>
      <c r="B4" s="235" t="s">
        <v>0</v>
      </c>
      <c r="C4" s="353" t="s">
        <v>1</v>
      </c>
      <c r="D4" s="341" t="s">
        <v>2</v>
      </c>
      <c r="E4" s="342"/>
      <c r="F4" s="342"/>
      <c r="G4" s="342"/>
      <c r="H4" s="343"/>
      <c r="I4" s="341" t="s">
        <v>3</v>
      </c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344" t="s">
        <v>60</v>
      </c>
      <c r="V4" s="344" t="s">
        <v>59</v>
      </c>
      <c r="W4" s="379" t="s">
        <v>579</v>
      </c>
      <c r="X4" s="379" t="s">
        <v>578</v>
      </c>
    </row>
    <row r="5" spans="1:24" s="2" customFormat="1" ht="26.25" thickBot="1" x14ac:dyDescent="0.3">
      <c r="A5" s="9"/>
      <c r="B5" s="192"/>
      <c r="C5" s="354"/>
      <c r="D5" s="182" t="s">
        <v>6</v>
      </c>
      <c r="E5" s="190" t="s">
        <v>7</v>
      </c>
      <c r="F5" s="190" t="s">
        <v>8</v>
      </c>
      <c r="G5" s="194" t="s">
        <v>9</v>
      </c>
      <c r="H5" s="190" t="s">
        <v>10</v>
      </c>
      <c r="I5" s="162" t="s">
        <v>46</v>
      </c>
      <c r="J5" s="162" t="s">
        <v>47</v>
      </c>
      <c r="K5" s="162" t="s">
        <v>48</v>
      </c>
      <c r="L5" s="162" t="s">
        <v>49</v>
      </c>
      <c r="M5" s="162" t="s">
        <v>50</v>
      </c>
      <c r="N5" s="162" t="s">
        <v>51</v>
      </c>
      <c r="O5" s="162" t="s">
        <v>53</v>
      </c>
      <c r="P5" s="162" t="s">
        <v>52</v>
      </c>
      <c r="Q5" s="163" t="s">
        <v>54</v>
      </c>
      <c r="R5" s="190" t="s">
        <v>12</v>
      </c>
      <c r="S5" s="190" t="s">
        <v>9</v>
      </c>
      <c r="T5" s="190" t="s">
        <v>13</v>
      </c>
      <c r="U5" s="345"/>
      <c r="V5" s="345"/>
      <c r="W5" s="380"/>
      <c r="X5" s="380"/>
    </row>
    <row r="6" spans="1:24" s="9" customFormat="1" ht="35.25" customHeight="1" x14ac:dyDescent="0.25">
      <c r="B6" s="133">
        <v>5</v>
      </c>
      <c r="C6" s="134" t="s">
        <v>285</v>
      </c>
      <c r="D6" s="93">
        <v>7</v>
      </c>
      <c r="E6" s="93">
        <v>1</v>
      </c>
      <c r="F6" s="93">
        <v>7</v>
      </c>
      <c r="G6" s="94">
        <f>+(+D6+E6+F6)/3</f>
        <v>5</v>
      </c>
      <c r="H6" s="93">
        <f>+G6*30%</f>
        <v>1.5</v>
      </c>
      <c r="I6" s="93"/>
      <c r="J6" s="93">
        <v>6.5</v>
      </c>
      <c r="K6" s="93"/>
      <c r="L6" s="93">
        <v>7</v>
      </c>
      <c r="M6" s="93"/>
      <c r="N6" s="93">
        <v>7</v>
      </c>
      <c r="O6" s="93"/>
      <c r="P6" s="93"/>
      <c r="Q6" s="83">
        <f>AVERAGE(I6:P6)</f>
        <v>6.833333333333333</v>
      </c>
      <c r="R6" s="93">
        <v>1</v>
      </c>
      <c r="S6" s="94">
        <f>(+Q6+R6)/2</f>
        <v>3.9166666666666665</v>
      </c>
      <c r="T6" s="94">
        <f>+S6*70%</f>
        <v>2.7416666666666663</v>
      </c>
      <c r="U6" s="280">
        <f>+H6+T6</f>
        <v>4.2416666666666663</v>
      </c>
      <c r="V6" s="295">
        <v>4.2</v>
      </c>
      <c r="W6" s="296">
        <f>VLOOKUP(V6,'ESCALA DE NOTAS VALORIZADAS'!$B$9:$C$58,2,0)</f>
        <v>240000</v>
      </c>
      <c r="X6" s="297" t="s">
        <v>555</v>
      </c>
    </row>
    <row r="7" spans="1:24" s="2" customFormat="1" ht="35.25" customHeight="1" x14ac:dyDescent="0.25">
      <c r="A7" s="9"/>
      <c r="B7" s="133">
        <v>117</v>
      </c>
      <c r="C7" s="134" t="s">
        <v>286</v>
      </c>
      <c r="D7" s="91">
        <v>7</v>
      </c>
      <c r="E7" s="91">
        <v>7</v>
      </c>
      <c r="F7" s="91">
        <v>7</v>
      </c>
      <c r="G7" s="92">
        <f>+(+D7+E7+F7)/3</f>
        <v>7</v>
      </c>
      <c r="H7" s="91">
        <f>+G7*30%</f>
        <v>2.1</v>
      </c>
      <c r="I7" s="91"/>
      <c r="J7" s="91">
        <v>7</v>
      </c>
      <c r="K7" s="91"/>
      <c r="L7" s="91">
        <v>6.5</v>
      </c>
      <c r="M7" s="91"/>
      <c r="N7" s="91">
        <v>7</v>
      </c>
      <c r="O7" s="91"/>
      <c r="P7" s="91"/>
      <c r="Q7" s="95">
        <f>AVERAGE(I7:P7)</f>
        <v>6.833333333333333</v>
      </c>
      <c r="R7" s="91">
        <v>1</v>
      </c>
      <c r="S7" s="92">
        <f>+(+Q7+R7)/2</f>
        <v>3.9166666666666665</v>
      </c>
      <c r="T7" s="92">
        <f>+S7*70%</f>
        <v>2.7416666666666663</v>
      </c>
      <c r="U7" s="279">
        <f>+H7+T7</f>
        <v>4.8416666666666668</v>
      </c>
      <c r="V7" s="282">
        <v>4.8</v>
      </c>
      <c r="W7" s="270">
        <f>VLOOKUP(V7,'ESCALA DE NOTAS VALORIZADAS'!$B$9:$C$58,2,0)</f>
        <v>274285.71428571426</v>
      </c>
      <c r="X7" s="287" t="s">
        <v>425</v>
      </c>
    </row>
    <row r="8" spans="1:24" s="2" customFormat="1" ht="47.25" customHeight="1" x14ac:dyDescent="0.25">
      <c r="A8" s="9"/>
      <c r="B8" s="133">
        <v>161</v>
      </c>
      <c r="C8" s="134" t="s">
        <v>287</v>
      </c>
      <c r="D8" s="90">
        <v>7</v>
      </c>
      <c r="E8" s="90">
        <v>7</v>
      </c>
      <c r="F8" s="90">
        <v>7</v>
      </c>
      <c r="G8" s="92">
        <f t="shared" ref="G8:G16" si="0">+(+D8+E8+F8)/3</f>
        <v>7</v>
      </c>
      <c r="H8" s="91">
        <f t="shared" ref="H8:H16" si="1">+G8*30%</f>
        <v>2.1</v>
      </c>
      <c r="I8" s="90"/>
      <c r="J8" s="90">
        <v>7</v>
      </c>
      <c r="K8" s="90"/>
      <c r="L8" s="90">
        <v>7</v>
      </c>
      <c r="M8" s="90"/>
      <c r="N8" s="90">
        <v>7</v>
      </c>
      <c r="O8" s="90"/>
      <c r="P8" s="91"/>
      <c r="Q8" s="95">
        <f t="shared" ref="Q8:Q24" si="2">AVERAGE(I8:P8)</f>
        <v>7</v>
      </c>
      <c r="R8" s="90">
        <v>7</v>
      </c>
      <c r="S8" s="92">
        <f t="shared" ref="S8:S15" si="3">+(+Q8+R8)/2</f>
        <v>7</v>
      </c>
      <c r="T8" s="92">
        <f t="shared" ref="T8:T15" si="4">+S8*70%</f>
        <v>4.8999999999999995</v>
      </c>
      <c r="U8" s="279">
        <f>+H8+T8</f>
        <v>7</v>
      </c>
      <c r="V8" s="282">
        <v>7</v>
      </c>
      <c r="W8" s="270">
        <f>VLOOKUP(V8,'ESCALA DE NOTAS VALORIZADAS'!$B$9:$C$58,2,0)</f>
        <v>400000</v>
      </c>
      <c r="X8" s="287" t="s">
        <v>483</v>
      </c>
    </row>
    <row r="9" spans="1:24" s="2" customFormat="1" ht="35.25" customHeight="1" x14ac:dyDescent="0.25">
      <c r="A9" s="9"/>
      <c r="B9" s="133">
        <v>169</v>
      </c>
      <c r="C9" s="134" t="s">
        <v>288</v>
      </c>
      <c r="D9" s="89">
        <v>7</v>
      </c>
      <c r="E9" s="89">
        <v>7</v>
      </c>
      <c r="F9" s="89">
        <v>5</v>
      </c>
      <c r="G9" s="92">
        <f t="shared" si="0"/>
        <v>6.333333333333333</v>
      </c>
      <c r="H9" s="91">
        <f t="shared" si="1"/>
        <v>1.9</v>
      </c>
      <c r="I9" s="89"/>
      <c r="J9" s="89">
        <v>7</v>
      </c>
      <c r="K9" s="89"/>
      <c r="L9" s="89">
        <v>6</v>
      </c>
      <c r="M9" s="89"/>
      <c r="N9" s="89">
        <v>7</v>
      </c>
      <c r="O9" s="89"/>
      <c r="P9" s="91"/>
      <c r="Q9" s="95">
        <f t="shared" si="2"/>
        <v>6.666666666666667</v>
      </c>
      <c r="R9" s="89">
        <v>4</v>
      </c>
      <c r="S9" s="92">
        <f t="shared" si="3"/>
        <v>5.3333333333333339</v>
      </c>
      <c r="T9" s="92">
        <f t="shared" si="4"/>
        <v>3.7333333333333334</v>
      </c>
      <c r="U9" s="279">
        <f>+H9+T9</f>
        <v>5.6333333333333329</v>
      </c>
      <c r="V9" s="282">
        <v>5.6</v>
      </c>
      <c r="W9" s="270">
        <f>VLOOKUP(V9,'ESCALA DE NOTAS VALORIZADAS'!$B$9:$C$58,2,0)</f>
        <v>320000</v>
      </c>
      <c r="X9" s="287" t="s">
        <v>474</v>
      </c>
    </row>
    <row r="10" spans="1:24" ht="35.25" customHeight="1" x14ac:dyDescent="0.25">
      <c r="B10" s="133">
        <v>173</v>
      </c>
      <c r="C10" s="134" t="s">
        <v>289</v>
      </c>
      <c r="D10" s="76">
        <v>7</v>
      </c>
      <c r="E10" s="76">
        <v>1</v>
      </c>
      <c r="F10" s="153">
        <v>5</v>
      </c>
      <c r="G10" s="92">
        <f t="shared" si="0"/>
        <v>4.333333333333333</v>
      </c>
      <c r="H10" s="91">
        <f t="shared" si="1"/>
        <v>1.2999999999999998</v>
      </c>
      <c r="I10" s="76"/>
      <c r="J10" s="76">
        <v>6.5</v>
      </c>
      <c r="K10" s="76"/>
      <c r="L10" s="76">
        <v>6.5</v>
      </c>
      <c r="M10" s="76"/>
      <c r="N10" s="76">
        <v>7</v>
      </c>
      <c r="O10" s="76"/>
      <c r="P10" s="91"/>
      <c r="Q10" s="95">
        <f t="shared" si="2"/>
        <v>6.666666666666667</v>
      </c>
      <c r="R10" s="76">
        <v>1</v>
      </c>
      <c r="S10" s="92">
        <f t="shared" si="3"/>
        <v>3.8333333333333335</v>
      </c>
      <c r="T10" s="92">
        <f t="shared" si="4"/>
        <v>2.6833333333333331</v>
      </c>
      <c r="U10" s="279">
        <f>+H10+T10</f>
        <v>3.9833333333333329</v>
      </c>
      <c r="V10" s="282">
        <v>4</v>
      </c>
      <c r="W10" s="270">
        <f>VLOOKUP(V10,'ESCALA DE NOTAS VALORIZADAS'!$B$9:$C$58,2,0)</f>
        <v>228571.42857142858</v>
      </c>
      <c r="X10" s="287" t="s">
        <v>416</v>
      </c>
    </row>
    <row r="11" spans="1:24" ht="35.25" customHeight="1" x14ac:dyDescent="0.25">
      <c r="B11" s="133">
        <v>263</v>
      </c>
      <c r="C11" s="136" t="s">
        <v>292</v>
      </c>
      <c r="D11" s="202">
        <v>7</v>
      </c>
      <c r="E11" s="202">
        <v>1</v>
      </c>
      <c r="F11" s="202">
        <v>5</v>
      </c>
      <c r="G11" s="203">
        <f t="shared" si="0"/>
        <v>4.333333333333333</v>
      </c>
      <c r="H11" s="204">
        <f t="shared" si="1"/>
        <v>1.2999999999999998</v>
      </c>
      <c r="I11" s="202"/>
      <c r="J11" s="202">
        <v>6.5</v>
      </c>
      <c r="K11" s="202"/>
      <c r="L11" s="202">
        <v>6.5</v>
      </c>
      <c r="M11" s="202"/>
      <c r="N11" s="202">
        <v>7</v>
      </c>
      <c r="O11" s="202"/>
      <c r="P11" s="204"/>
      <c r="Q11" s="143">
        <f t="shared" si="2"/>
        <v>6.666666666666667</v>
      </c>
      <c r="R11" s="202">
        <v>1</v>
      </c>
      <c r="S11" s="203">
        <f t="shared" si="3"/>
        <v>3.8333333333333335</v>
      </c>
      <c r="T11" s="203">
        <f t="shared" si="4"/>
        <v>2.6833333333333331</v>
      </c>
      <c r="U11" s="284">
        <f t="shared" ref="U11" si="5">+H11+T11</f>
        <v>3.9833333333333329</v>
      </c>
      <c r="V11" s="282">
        <v>4</v>
      </c>
      <c r="W11" s="289">
        <f>VLOOKUP(V11,'ESCALA DE NOTAS VALORIZADAS'!$B$9:$C$58,2,0)</f>
        <v>228571.42857142858</v>
      </c>
      <c r="X11" s="287" t="s">
        <v>416</v>
      </c>
    </row>
    <row r="12" spans="1:24" ht="35.25" customHeight="1" x14ac:dyDescent="0.25">
      <c r="B12" s="133">
        <v>283</v>
      </c>
      <c r="C12" s="134" t="s">
        <v>293</v>
      </c>
      <c r="D12" s="76">
        <v>7</v>
      </c>
      <c r="E12" s="76">
        <v>7</v>
      </c>
      <c r="F12" s="76">
        <v>7</v>
      </c>
      <c r="G12" s="92">
        <f t="shared" si="0"/>
        <v>7</v>
      </c>
      <c r="H12" s="91">
        <f t="shared" si="1"/>
        <v>2.1</v>
      </c>
      <c r="I12" s="76"/>
      <c r="J12" s="76">
        <v>7</v>
      </c>
      <c r="K12" s="76"/>
      <c r="L12" s="76">
        <v>7</v>
      </c>
      <c r="M12" s="76"/>
      <c r="N12" s="76">
        <v>7</v>
      </c>
      <c r="O12" s="76"/>
      <c r="P12" s="91"/>
      <c r="Q12" s="95">
        <f t="shared" si="2"/>
        <v>7</v>
      </c>
      <c r="R12" s="76">
        <v>4</v>
      </c>
      <c r="S12" s="92">
        <f t="shared" si="3"/>
        <v>5.5</v>
      </c>
      <c r="T12" s="92">
        <f t="shared" si="4"/>
        <v>3.8499999999999996</v>
      </c>
      <c r="U12" s="279">
        <f>+H12+T12</f>
        <v>5.9499999999999993</v>
      </c>
      <c r="V12" s="282">
        <v>6</v>
      </c>
      <c r="W12" s="270">
        <f>VLOOKUP(V12,'ESCALA DE NOTAS VALORIZADAS'!$B$9:$C$58,2,0)</f>
        <v>342857.14285714284</v>
      </c>
      <c r="X12" s="287" t="s">
        <v>556</v>
      </c>
    </row>
    <row r="13" spans="1:24" ht="35.25" customHeight="1" x14ac:dyDescent="0.25">
      <c r="B13" s="133">
        <v>289</v>
      </c>
      <c r="C13" s="134" t="s">
        <v>294</v>
      </c>
      <c r="D13" s="76">
        <v>7</v>
      </c>
      <c r="E13" s="76">
        <v>1</v>
      </c>
      <c r="F13" s="153">
        <v>5</v>
      </c>
      <c r="G13" s="92">
        <f t="shared" si="0"/>
        <v>4.333333333333333</v>
      </c>
      <c r="H13" s="91">
        <f t="shared" si="1"/>
        <v>1.2999999999999998</v>
      </c>
      <c r="I13" s="76"/>
      <c r="J13" s="76">
        <v>6.5</v>
      </c>
      <c r="K13" s="76"/>
      <c r="L13" s="76">
        <v>7</v>
      </c>
      <c r="M13" s="76"/>
      <c r="N13" s="76">
        <v>7</v>
      </c>
      <c r="O13" s="76"/>
      <c r="P13" s="91"/>
      <c r="Q13" s="95">
        <f t="shared" si="2"/>
        <v>6.833333333333333</v>
      </c>
      <c r="R13" s="76">
        <v>1</v>
      </c>
      <c r="S13" s="92">
        <f t="shared" si="3"/>
        <v>3.9166666666666665</v>
      </c>
      <c r="T13" s="92">
        <f t="shared" si="4"/>
        <v>2.7416666666666663</v>
      </c>
      <c r="U13" s="279">
        <f>+H13+T13</f>
        <v>4.0416666666666661</v>
      </c>
      <c r="V13" s="282">
        <v>4</v>
      </c>
      <c r="W13" s="270">
        <f>VLOOKUP(V13,'ESCALA DE NOTAS VALORIZADAS'!$B$9:$C$58,2,0)</f>
        <v>228571.42857142858</v>
      </c>
      <c r="X13" s="287" t="s">
        <v>557</v>
      </c>
    </row>
    <row r="14" spans="1:24" ht="35.25" customHeight="1" x14ac:dyDescent="0.25">
      <c r="B14" s="133">
        <v>363</v>
      </c>
      <c r="C14" s="137" t="s">
        <v>297</v>
      </c>
      <c r="D14" s="76">
        <v>7</v>
      </c>
      <c r="E14" s="76">
        <v>1</v>
      </c>
      <c r="F14" s="76">
        <v>7</v>
      </c>
      <c r="G14" s="92">
        <f t="shared" si="0"/>
        <v>5</v>
      </c>
      <c r="H14" s="91">
        <f t="shared" si="1"/>
        <v>1.5</v>
      </c>
      <c r="I14" s="76"/>
      <c r="J14" s="76">
        <v>6.5</v>
      </c>
      <c r="K14" s="76"/>
      <c r="L14" s="76">
        <v>6.5</v>
      </c>
      <c r="M14" s="76"/>
      <c r="N14" s="76">
        <v>7</v>
      </c>
      <c r="O14" s="76"/>
      <c r="P14" s="91"/>
      <c r="Q14" s="95">
        <f t="shared" si="2"/>
        <v>6.666666666666667</v>
      </c>
      <c r="R14" s="76">
        <v>1</v>
      </c>
      <c r="S14" s="92">
        <f t="shared" si="3"/>
        <v>3.8333333333333335</v>
      </c>
      <c r="T14" s="92">
        <f t="shared" si="4"/>
        <v>2.6833333333333331</v>
      </c>
      <c r="U14" s="279">
        <f>+H14+T14</f>
        <v>4.1833333333333336</v>
      </c>
      <c r="V14" s="282">
        <v>4.2</v>
      </c>
      <c r="W14" s="270">
        <f>VLOOKUP(V14,'ESCALA DE NOTAS VALORIZADAS'!$B$9:$C$58,2,0)</f>
        <v>240000</v>
      </c>
      <c r="X14" s="287" t="s">
        <v>416</v>
      </c>
    </row>
    <row r="15" spans="1:24" ht="35.25" customHeight="1" x14ac:dyDescent="0.25">
      <c r="B15" s="133">
        <v>454</v>
      </c>
      <c r="C15" s="205" t="s">
        <v>298</v>
      </c>
      <c r="D15" s="206">
        <v>7</v>
      </c>
      <c r="E15" s="206">
        <v>7</v>
      </c>
      <c r="F15" s="206">
        <v>7</v>
      </c>
      <c r="G15" s="207">
        <f t="shared" si="0"/>
        <v>7</v>
      </c>
      <c r="H15" s="208">
        <f t="shared" si="1"/>
        <v>2.1</v>
      </c>
      <c r="I15" s="206"/>
      <c r="J15" s="206">
        <v>7</v>
      </c>
      <c r="K15" s="206"/>
      <c r="L15" s="206">
        <v>7</v>
      </c>
      <c r="M15" s="206"/>
      <c r="N15" s="206">
        <v>7</v>
      </c>
      <c r="O15" s="206"/>
      <c r="P15" s="208"/>
      <c r="Q15" s="209">
        <f t="shared" si="2"/>
        <v>7</v>
      </c>
      <c r="R15" s="206">
        <v>1</v>
      </c>
      <c r="S15" s="207">
        <f t="shared" si="3"/>
        <v>4</v>
      </c>
      <c r="T15" s="207">
        <f t="shared" si="4"/>
        <v>2.8</v>
      </c>
      <c r="U15" s="285">
        <f>+H15+T15</f>
        <v>4.9000000000000004</v>
      </c>
      <c r="V15" s="282">
        <v>4.9000000000000004</v>
      </c>
      <c r="W15" s="270">
        <f>VLOOKUP(V15,'ESCALA DE NOTAS VALORIZADAS'!$B$9:$C$58,2,0)</f>
        <v>280000.00000000006</v>
      </c>
      <c r="X15" s="287" t="s">
        <v>558</v>
      </c>
    </row>
    <row r="16" spans="1:24" ht="35.25" customHeight="1" x14ac:dyDescent="0.25">
      <c r="B16" s="133">
        <v>458</v>
      </c>
      <c r="C16" s="134" t="s">
        <v>299</v>
      </c>
      <c r="D16" s="210">
        <v>7</v>
      </c>
      <c r="E16" s="210">
        <v>7</v>
      </c>
      <c r="F16" s="210">
        <v>5</v>
      </c>
      <c r="G16" s="211">
        <f t="shared" si="0"/>
        <v>6.333333333333333</v>
      </c>
      <c r="H16" s="212">
        <f t="shared" si="1"/>
        <v>1.9</v>
      </c>
      <c r="I16" s="213"/>
      <c r="J16" s="214">
        <v>7</v>
      </c>
      <c r="K16" s="213"/>
      <c r="L16" s="213">
        <v>6.5</v>
      </c>
      <c r="M16" s="213"/>
      <c r="N16" s="213">
        <v>7</v>
      </c>
      <c r="O16" s="213"/>
      <c r="P16" s="213"/>
      <c r="Q16" s="215">
        <f t="shared" si="2"/>
        <v>6.833333333333333</v>
      </c>
      <c r="R16" s="210">
        <v>1</v>
      </c>
      <c r="S16" s="216">
        <f t="shared" ref="S16:S24" si="6">+(+Q16+R16)/2</f>
        <v>3.9166666666666665</v>
      </c>
      <c r="T16" s="216">
        <f t="shared" ref="T16:T24" si="7">+S16*70%</f>
        <v>2.7416666666666663</v>
      </c>
      <c r="U16" s="286">
        <f t="shared" ref="U16:U24" si="8">+H16+T16</f>
        <v>4.6416666666666657</v>
      </c>
      <c r="V16" s="282">
        <v>4.5999999999999996</v>
      </c>
      <c r="W16" s="270">
        <f>VLOOKUP(V16,'ESCALA DE NOTAS VALORIZADAS'!$B$9:$C$58,2,0)</f>
        <v>262857.14285714284</v>
      </c>
      <c r="X16" s="287" t="s">
        <v>416</v>
      </c>
    </row>
    <row r="17" spans="2:24" ht="35.25" customHeight="1" x14ac:dyDescent="0.25">
      <c r="B17" s="133">
        <v>465</v>
      </c>
      <c r="C17" s="134" t="s">
        <v>300</v>
      </c>
      <c r="D17" s="210">
        <v>7</v>
      </c>
      <c r="E17" s="210">
        <v>7</v>
      </c>
      <c r="F17" s="210">
        <v>5</v>
      </c>
      <c r="G17" s="211">
        <f t="shared" ref="G17:G24" si="9">+(+D17+E17+F17)/3</f>
        <v>6.333333333333333</v>
      </c>
      <c r="H17" s="212">
        <f t="shared" ref="H17:H24" si="10">+G17*30%</f>
        <v>1.9</v>
      </c>
      <c r="I17" s="213"/>
      <c r="J17" s="214">
        <v>7</v>
      </c>
      <c r="K17" s="213"/>
      <c r="L17" s="213">
        <v>6.5</v>
      </c>
      <c r="M17" s="213"/>
      <c r="N17" s="213">
        <v>7</v>
      </c>
      <c r="O17" s="213"/>
      <c r="P17" s="213"/>
      <c r="Q17" s="215">
        <f t="shared" si="2"/>
        <v>6.833333333333333</v>
      </c>
      <c r="R17" s="210">
        <v>1</v>
      </c>
      <c r="S17" s="216">
        <f t="shared" si="6"/>
        <v>3.9166666666666665</v>
      </c>
      <c r="T17" s="216">
        <f t="shared" si="7"/>
        <v>2.7416666666666663</v>
      </c>
      <c r="U17" s="286">
        <f t="shared" si="8"/>
        <v>4.6416666666666657</v>
      </c>
      <c r="V17" s="282">
        <v>4.5999999999999996</v>
      </c>
      <c r="W17" s="270">
        <f>VLOOKUP(V17,'ESCALA DE NOTAS VALORIZADAS'!$B$9:$C$58,2,0)</f>
        <v>262857.14285714284</v>
      </c>
      <c r="X17" s="287" t="s">
        <v>501</v>
      </c>
    </row>
    <row r="18" spans="2:24" ht="35.25" customHeight="1" x14ac:dyDescent="0.25">
      <c r="B18" s="154">
        <v>469</v>
      </c>
      <c r="C18" s="134" t="s">
        <v>303</v>
      </c>
      <c r="D18" s="210">
        <v>7</v>
      </c>
      <c r="E18" s="210">
        <v>7</v>
      </c>
      <c r="F18" s="210">
        <v>5</v>
      </c>
      <c r="G18" s="211">
        <f t="shared" ref="G18" si="11">+(+D18+E18+F18)/3</f>
        <v>6.333333333333333</v>
      </c>
      <c r="H18" s="212">
        <f t="shared" ref="H18" si="12">+G18*30%</f>
        <v>1.9</v>
      </c>
      <c r="I18" s="213"/>
      <c r="J18" s="214">
        <v>7</v>
      </c>
      <c r="K18" s="213"/>
      <c r="L18" s="213">
        <v>6.5</v>
      </c>
      <c r="M18" s="213"/>
      <c r="N18" s="213">
        <v>7</v>
      </c>
      <c r="O18" s="213"/>
      <c r="P18" s="213"/>
      <c r="Q18" s="215">
        <f t="shared" ref="Q18" si="13">AVERAGE(I18:P18)</f>
        <v>6.833333333333333</v>
      </c>
      <c r="R18" s="210">
        <v>1</v>
      </c>
      <c r="S18" s="216">
        <f t="shared" ref="S18" si="14">+(+Q18+R18)/2</f>
        <v>3.9166666666666665</v>
      </c>
      <c r="T18" s="216">
        <f t="shared" ref="T18" si="15">+S18*70%</f>
        <v>2.7416666666666663</v>
      </c>
      <c r="U18" s="286">
        <f t="shared" ref="U18" si="16">+H18+T18</f>
        <v>4.6416666666666657</v>
      </c>
      <c r="V18" s="282">
        <v>4.5999999999999996</v>
      </c>
      <c r="W18" s="270">
        <f>VLOOKUP(V18,'ESCALA DE NOTAS VALORIZADAS'!$B$9:$C$58,2,0)</f>
        <v>262857.14285714284</v>
      </c>
      <c r="X18" s="287" t="s">
        <v>416</v>
      </c>
    </row>
    <row r="19" spans="2:24" ht="35.25" customHeight="1" x14ac:dyDescent="0.25">
      <c r="B19" s="133">
        <v>470</v>
      </c>
      <c r="C19" s="134" t="s">
        <v>301</v>
      </c>
      <c r="D19" s="210">
        <v>7</v>
      </c>
      <c r="E19" s="210">
        <v>1</v>
      </c>
      <c r="F19" s="210">
        <v>7</v>
      </c>
      <c r="G19" s="211">
        <f t="shared" si="9"/>
        <v>5</v>
      </c>
      <c r="H19" s="212">
        <f t="shared" si="10"/>
        <v>1.5</v>
      </c>
      <c r="I19" s="213"/>
      <c r="J19" s="210">
        <v>6.5</v>
      </c>
      <c r="K19" s="213"/>
      <c r="L19" s="213">
        <v>6.5</v>
      </c>
      <c r="M19" s="213"/>
      <c r="N19" s="213">
        <v>7</v>
      </c>
      <c r="O19" s="213"/>
      <c r="P19" s="213"/>
      <c r="Q19" s="215">
        <f t="shared" si="2"/>
        <v>6.666666666666667</v>
      </c>
      <c r="R19" s="210">
        <v>1</v>
      </c>
      <c r="S19" s="216">
        <f t="shared" si="6"/>
        <v>3.8333333333333335</v>
      </c>
      <c r="T19" s="216">
        <f t="shared" si="7"/>
        <v>2.6833333333333331</v>
      </c>
      <c r="U19" s="286">
        <f t="shared" si="8"/>
        <v>4.1833333333333336</v>
      </c>
      <c r="V19" s="282">
        <v>4.2</v>
      </c>
      <c r="W19" s="270">
        <f>VLOOKUP(V19,'ESCALA DE NOTAS VALORIZADAS'!$B$9:$C$58,2,0)</f>
        <v>240000</v>
      </c>
      <c r="X19" s="287" t="s">
        <v>421</v>
      </c>
    </row>
    <row r="20" spans="2:24" ht="35.25" customHeight="1" x14ac:dyDescent="0.25">
      <c r="B20" s="133">
        <v>484</v>
      </c>
      <c r="C20" s="136" t="s">
        <v>302</v>
      </c>
      <c r="D20" s="210">
        <v>7</v>
      </c>
      <c r="E20" s="210">
        <v>7</v>
      </c>
      <c r="F20" s="210">
        <v>7</v>
      </c>
      <c r="G20" s="211">
        <f t="shared" si="9"/>
        <v>7</v>
      </c>
      <c r="H20" s="212">
        <f t="shared" si="10"/>
        <v>2.1</v>
      </c>
      <c r="I20" s="213"/>
      <c r="J20" s="210">
        <v>7</v>
      </c>
      <c r="K20" s="213"/>
      <c r="L20" s="213">
        <v>6.5</v>
      </c>
      <c r="M20" s="213"/>
      <c r="N20" s="213">
        <v>7</v>
      </c>
      <c r="O20" s="213"/>
      <c r="P20" s="213"/>
      <c r="Q20" s="215">
        <f t="shared" si="2"/>
        <v>6.833333333333333</v>
      </c>
      <c r="R20" s="210">
        <v>1</v>
      </c>
      <c r="S20" s="216">
        <f t="shared" si="6"/>
        <v>3.9166666666666665</v>
      </c>
      <c r="T20" s="216">
        <f t="shared" si="7"/>
        <v>2.7416666666666663</v>
      </c>
      <c r="U20" s="286">
        <f t="shared" si="8"/>
        <v>4.8416666666666668</v>
      </c>
      <c r="V20" s="282">
        <v>4.8</v>
      </c>
      <c r="W20" s="270">
        <f>VLOOKUP(V20,'ESCALA DE NOTAS VALORIZADAS'!$B$9:$C$58,2,0)</f>
        <v>274285.71428571426</v>
      </c>
      <c r="X20" s="287" t="s">
        <v>494</v>
      </c>
    </row>
    <row r="21" spans="2:24" ht="35.25" customHeight="1" x14ac:dyDescent="0.25">
      <c r="B21" s="133">
        <v>507</v>
      </c>
      <c r="C21" s="134" t="s">
        <v>304</v>
      </c>
      <c r="D21" s="210">
        <v>7</v>
      </c>
      <c r="E21" s="210">
        <v>7</v>
      </c>
      <c r="F21" s="210">
        <v>7</v>
      </c>
      <c r="G21" s="211">
        <f t="shared" si="9"/>
        <v>7</v>
      </c>
      <c r="H21" s="212">
        <f t="shared" si="10"/>
        <v>2.1</v>
      </c>
      <c r="I21" s="213"/>
      <c r="J21" s="210">
        <v>7</v>
      </c>
      <c r="K21" s="213"/>
      <c r="L21" s="213">
        <v>7</v>
      </c>
      <c r="M21" s="213"/>
      <c r="N21" s="213">
        <v>7</v>
      </c>
      <c r="O21" s="213"/>
      <c r="P21" s="213"/>
      <c r="Q21" s="215">
        <f t="shared" si="2"/>
        <v>7</v>
      </c>
      <c r="R21" s="210">
        <v>1</v>
      </c>
      <c r="S21" s="216">
        <f t="shared" si="6"/>
        <v>4</v>
      </c>
      <c r="T21" s="216">
        <f t="shared" si="7"/>
        <v>2.8</v>
      </c>
      <c r="U21" s="286">
        <f t="shared" si="8"/>
        <v>4.9000000000000004</v>
      </c>
      <c r="V21" s="282">
        <v>4.9000000000000004</v>
      </c>
      <c r="W21" s="270">
        <f>VLOOKUP(V21,'ESCALA DE NOTAS VALORIZADAS'!$B$9:$C$58,2,0)</f>
        <v>280000.00000000006</v>
      </c>
      <c r="X21" s="287" t="s">
        <v>486</v>
      </c>
    </row>
    <row r="22" spans="2:24" ht="35.25" customHeight="1" x14ac:dyDescent="0.25">
      <c r="B22" s="133">
        <v>527</v>
      </c>
      <c r="C22" s="134" t="s">
        <v>305</v>
      </c>
      <c r="D22" s="210">
        <v>7</v>
      </c>
      <c r="E22" s="210">
        <v>7</v>
      </c>
      <c r="F22" s="210">
        <v>7</v>
      </c>
      <c r="G22" s="211">
        <f t="shared" si="9"/>
        <v>7</v>
      </c>
      <c r="H22" s="212">
        <f t="shared" si="10"/>
        <v>2.1</v>
      </c>
      <c r="I22" s="213"/>
      <c r="J22" s="210">
        <v>7</v>
      </c>
      <c r="K22" s="213"/>
      <c r="L22" s="213">
        <v>6.5</v>
      </c>
      <c r="M22" s="213"/>
      <c r="N22" s="213">
        <v>7</v>
      </c>
      <c r="O22" s="213"/>
      <c r="P22" s="213"/>
      <c r="Q22" s="215">
        <f t="shared" si="2"/>
        <v>6.833333333333333</v>
      </c>
      <c r="R22" s="210">
        <v>4</v>
      </c>
      <c r="S22" s="216">
        <f t="shared" si="6"/>
        <v>5.4166666666666661</v>
      </c>
      <c r="T22" s="216">
        <f t="shared" si="7"/>
        <v>3.7916666666666661</v>
      </c>
      <c r="U22" s="286">
        <f t="shared" si="8"/>
        <v>5.8916666666666657</v>
      </c>
      <c r="V22" s="282">
        <v>5.9</v>
      </c>
      <c r="W22" s="270">
        <f>VLOOKUP(V22,'ESCALA DE NOTAS VALORIZADAS'!$B$9:$C$58,2,0)</f>
        <v>337142.85714285716</v>
      </c>
      <c r="X22" s="287" t="s">
        <v>559</v>
      </c>
    </row>
    <row r="23" spans="2:24" ht="35.25" customHeight="1" x14ac:dyDescent="0.25">
      <c r="B23" s="133">
        <v>533</v>
      </c>
      <c r="C23" s="134" t="s">
        <v>306</v>
      </c>
      <c r="D23" s="210">
        <v>7</v>
      </c>
      <c r="E23" s="210">
        <v>7</v>
      </c>
      <c r="F23" s="210">
        <v>7</v>
      </c>
      <c r="G23" s="211">
        <f t="shared" si="9"/>
        <v>7</v>
      </c>
      <c r="H23" s="212">
        <f t="shared" si="10"/>
        <v>2.1</v>
      </c>
      <c r="I23" s="213"/>
      <c r="J23" s="210">
        <v>7</v>
      </c>
      <c r="K23" s="213"/>
      <c r="L23" s="213">
        <v>7</v>
      </c>
      <c r="M23" s="213"/>
      <c r="N23" s="213">
        <v>7</v>
      </c>
      <c r="O23" s="213"/>
      <c r="P23" s="213"/>
      <c r="Q23" s="215">
        <f t="shared" si="2"/>
        <v>7</v>
      </c>
      <c r="R23" s="210">
        <v>4</v>
      </c>
      <c r="S23" s="216">
        <f t="shared" si="6"/>
        <v>5.5</v>
      </c>
      <c r="T23" s="216">
        <f t="shared" si="7"/>
        <v>3.8499999999999996</v>
      </c>
      <c r="U23" s="286">
        <f t="shared" si="8"/>
        <v>5.9499999999999993</v>
      </c>
      <c r="V23" s="282">
        <v>6</v>
      </c>
      <c r="W23" s="270">
        <f>VLOOKUP(V23,'ESCALA DE NOTAS VALORIZADAS'!$B$9:$C$58,2,0)</f>
        <v>342857.14285714284</v>
      </c>
      <c r="X23" s="287" t="s">
        <v>560</v>
      </c>
    </row>
    <row r="24" spans="2:24" ht="35.25" customHeight="1" x14ac:dyDescent="0.25">
      <c r="B24" s="133">
        <v>587</v>
      </c>
      <c r="C24" s="134" t="s">
        <v>307</v>
      </c>
      <c r="D24" s="210">
        <v>7</v>
      </c>
      <c r="E24" s="210">
        <v>7</v>
      </c>
      <c r="F24" s="210">
        <v>7</v>
      </c>
      <c r="G24" s="211">
        <f t="shared" si="9"/>
        <v>7</v>
      </c>
      <c r="H24" s="212">
        <f t="shared" si="10"/>
        <v>2.1</v>
      </c>
      <c r="I24" s="213"/>
      <c r="J24" s="210">
        <v>7</v>
      </c>
      <c r="K24" s="213"/>
      <c r="L24" s="213">
        <v>6.5</v>
      </c>
      <c r="M24" s="213"/>
      <c r="N24" s="213">
        <v>7</v>
      </c>
      <c r="O24" s="213"/>
      <c r="P24" s="213"/>
      <c r="Q24" s="215">
        <f t="shared" si="2"/>
        <v>6.833333333333333</v>
      </c>
      <c r="R24" s="210">
        <v>1</v>
      </c>
      <c r="S24" s="216">
        <f t="shared" si="6"/>
        <v>3.9166666666666665</v>
      </c>
      <c r="T24" s="216">
        <f t="shared" si="7"/>
        <v>2.7416666666666663</v>
      </c>
      <c r="U24" s="286">
        <f t="shared" si="8"/>
        <v>4.8416666666666668</v>
      </c>
      <c r="V24" s="282">
        <v>4.8</v>
      </c>
      <c r="W24" s="270">
        <f>VLOOKUP(V24,'ESCALA DE NOTAS VALORIZADAS'!$B$9:$C$58,2,0)</f>
        <v>274285.71428571426</v>
      </c>
      <c r="X24" s="288" t="s">
        <v>561</v>
      </c>
    </row>
    <row r="25" spans="2:24" ht="35.25" customHeight="1" x14ac:dyDescent="0.25">
      <c r="W25" s="225">
        <f>SUM(W6:W24)</f>
        <v>5320000</v>
      </c>
    </row>
    <row r="26" spans="2:24" ht="35.25" customHeight="1" x14ac:dyDescent="0.25"/>
    <row r="27" spans="2:24" ht="35.25" customHeight="1" x14ac:dyDescent="0.25"/>
    <row r="28" spans="2:24" ht="35.25" customHeight="1" x14ac:dyDescent="0.25"/>
    <row r="29" spans="2:24" ht="35.25" customHeight="1" x14ac:dyDescent="0.25"/>
    <row r="30" spans="2:24" ht="35.25" customHeight="1" x14ac:dyDescent="0.25"/>
  </sheetData>
  <sheetProtection algorithmName="SHA-512" hashValue="QStGiyytBmTD5ZMkjC/14Sic6wFf1sLDpan0gI9RmXjXP32KP9XaOhNXSXhyfZvbwU/qLeX2j7ejnwdDlGcHlA==" saltValue="6FrMk+V539cJ6kjX5J3Twg==" spinCount="100000" sheet="1" objects="1" scenarios="1"/>
  <autoFilter ref="B5:W16" xr:uid="{00000000-0009-0000-0000-000004000000}"/>
  <sortState ref="B6:W9">
    <sortCondition descending="1" ref="V6:V9"/>
  </sortState>
  <mergeCells count="10">
    <mergeCell ref="X4:X5"/>
    <mergeCell ref="B1:W1"/>
    <mergeCell ref="B2:W2"/>
    <mergeCell ref="B3:W3"/>
    <mergeCell ref="C4:C5"/>
    <mergeCell ref="D4:H4"/>
    <mergeCell ref="I4:T4"/>
    <mergeCell ref="V4:V5"/>
    <mergeCell ref="W4:W5"/>
    <mergeCell ref="U4:U5"/>
  </mergeCells>
  <pageMargins left="0.70866141732283472" right="0.70866141732283472" top="0.74803149606299213" bottom="0.74803149606299213" header="0.31496062992125984" footer="0.31496062992125984"/>
  <pageSetup paperSize="5" fitToHeight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226CC-E383-46DA-AB86-DB65989A1E70}">
  <sheetPr>
    <pageSetUpPr fitToPage="1"/>
  </sheetPr>
  <dimension ref="A1:X12"/>
  <sheetViews>
    <sheetView workbookViewId="0">
      <selection activeCell="X10" sqref="X10"/>
    </sheetView>
  </sheetViews>
  <sheetFormatPr baseColWidth="10" defaultRowHeight="15" x14ac:dyDescent="0.25"/>
  <cols>
    <col min="1" max="1" width="3.5703125" customWidth="1"/>
    <col min="3" max="3" width="34" customWidth="1"/>
    <col min="4" max="21" width="11.42578125" hidden="1" customWidth="1"/>
    <col min="24" max="24" width="27.140625" customWidth="1"/>
  </cols>
  <sheetData>
    <row r="1" spans="1:24" ht="15.75" x14ac:dyDescent="0.25">
      <c r="A1" s="9"/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62"/>
    </row>
    <row r="2" spans="1:24" ht="15.75" x14ac:dyDescent="0.25">
      <c r="A2" s="9"/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62"/>
    </row>
    <row r="3" spans="1:24" ht="15.75" x14ac:dyDescent="0.25">
      <c r="A3" s="9"/>
      <c r="B3" s="381" t="s">
        <v>455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</row>
    <row r="4" spans="1:24" s="9" customFormat="1" ht="16.5" thickBot="1" x14ac:dyDescent="0.3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6"/>
    </row>
    <row r="5" spans="1:24" ht="15.75" thickBot="1" x14ac:dyDescent="0.3">
      <c r="A5" s="9"/>
      <c r="B5" s="322"/>
      <c r="C5" s="353" t="s">
        <v>1</v>
      </c>
      <c r="D5" s="341" t="s">
        <v>2</v>
      </c>
      <c r="E5" s="342"/>
      <c r="F5" s="342"/>
      <c r="G5" s="342"/>
      <c r="H5" s="343"/>
      <c r="I5" s="341" t="s">
        <v>3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3"/>
      <c r="U5" s="344" t="s">
        <v>60</v>
      </c>
      <c r="V5" s="344" t="s">
        <v>59</v>
      </c>
      <c r="W5" s="379" t="s">
        <v>579</v>
      </c>
      <c r="X5" s="379" t="s">
        <v>578</v>
      </c>
    </row>
    <row r="6" spans="1:24" ht="39" thickBot="1" x14ac:dyDescent="0.3">
      <c r="A6" s="9"/>
      <c r="B6" s="322" t="s">
        <v>0</v>
      </c>
      <c r="C6" s="354"/>
      <c r="D6" s="182" t="s">
        <v>6</v>
      </c>
      <c r="E6" s="190" t="s">
        <v>7</v>
      </c>
      <c r="F6" s="190" t="s">
        <v>8</v>
      </c>
      <c r="G6" s="194" t="s">
        <v>9</v>
      </c>
      <c r="H6" s="190" t="s">
        <v>10</v>
      </c>
      <c r="I6" s="162" t="s">
        <v>46</v>
      </c>
      <c r="J6" s="162" t="s">
        <v>47</v>
      </c>
      <c r="K6" s="162" t="s">
        <v>48</v>
      </c>
      <c r="L6" s="162" t="s">
        <v>49</v>
      </c>
      <c r="M6" s="162" t="s">
        <v>50</v>
      </c>
      <c r="N6" s="162" t="s">
        <v>51</v>
      </c>
      <c r="O6" s="162" t="s">
        <v>53</v>
      </c>
      <c r="P6" s="162" t="s">
        <v>52</v>
      </c>
      <c r="Q6" s="163" t="s">
        <v>54</v>
      </c>
      <c r="R6" s="190" t="s">
        <v>12</v>
      </c>
      <c r="S6" s="190" t="s">
        <v>9</v>
      </c>
      <c r="T6" s="190" t="s">
        <v>13</v>
      </c>
      <c r="U6" s="345"/>
      <c r="V6" s="345"/>
      <c r="W6" s="380"/>
      <c r="X6" s="380"/>
    </row>
    <row r="7" spans="1:24" ht="47.25" x14ac:dyDescent="0.25">
      <c r="B7" s="133">
        <v>240</v>
      </c>
      <c r="C7" s="134" t="s">
        <v>91</v>
      </c>
      <c r="D7" s="69">
        <v>7</v>
      </c>
      <c r="E7" s="69">
        <v>7</v>
      </c>
      <c r="F7" s="69">
        <v>7</v>
      </c>
      <c r="G7" s="68">
        <f>(+D7+E7+F7)/3</f>
        <v>7</v>
      </c>
      <c r="H7" s="67">
        <f>+G7*30%</f>
        <v>2.1</v>
      </c>
      <c r="I7" s="69"/>
      <c r="J7" s="69">
        <v>7</v>
      </c>
      <c r="K7" s="69"/>
      <c r="L7" s="69">
        <v>7</v>
      </c>
      <c r="M7" s="69"/>
      <c r="N7" s="69">
        <v>7</v>
      </c>
      <c r="O7" s="69"/>
      <c r="P7" s="69"/>
      <c r="Q7" s="95">
        <f>AVERAGE(I7:P7)</f>
        <v>7</v>
      </c>
      <c r="R7" s="69">
        <v>7</v>
      </c>
      <c r="S7" s="78">
        <f>(+Q7+R7)/2</f>
        <v>7</v>
      </c>
      <c r="T7" s="78">
        <f>+S7*70%</f>
        <v>4.8999999999999995</v>
      </c>
      <c r="U7" s="261">
        <f>+H7+T7</f>
        <v>7</v>
      </c>
      <c r="V7" s="291">
        <v>7</v>
      </c>
      <c r="W7" s="292">
        <f>VLOOKUP(V7,'ESCALA DE NOTAS VALORIZADAS'!$B$9:$C$58,2,0)</f>
        <v>400000</v>
      </c>
      <c r="X7" s="294" t="s">
        <v>562</v>
      </c>
    </row>
    <row r="8" spans="1:24" ht="31.5" x14ac:dyDescent="0.25">
      <c r="B8" s="133">
        <v>241</v>
      </c>
      <c r="C8" s="134" t="s">
        <v>290</v>
      </c>
      <c r="D8" s="69">
        <v>7</v>
      </c>
      <c r="E8" s="69">
        <v>7</v>
      </c>
      <c r="F8" s="69">
        <v>7</v>
      </c>
      <c r="G8" s="68">
        <f>(+D8+E8+F8)/3</f>
        <v>7</v>
      </c>
      <c r="H8" s="67">
        <f>+G8*30%</f>
        <v>2.1</v>
      </c>
      <c r="I8" s="69"/>
      <c r="J8" s="69">
        <v>7</v>
      </c>
      <c r="K8" s="69"/>
      <c r="L8" s="69">
        <v>7</v>
      </c>
      <c r="M8" s="69"/>
      <c r="N8" s="69">
        <v>7</v>
      </c>
      <c r="O8" s="69"/>
      <c r="P8" s="69"/>
      <c r="Q8" s="95">
        <f>AVERAGE(I8:P8)</f>
        <v>7</v>
      </c>
      <c r="R8" s="69">
        <v>7</v>
      </c>
      <c r="S8" s="78">
        <f>(+Q8+R8)/2</f>
        <v>7</v>
      </c>
      <c r="T8" s="78">
        <f>+S8*70%</f>
        <v>4.8999999999999995</v>
      </c>
      <c r="U8" s="261">
        <f>+H8+T8</f>
        <v>7</v>
      </c>
      <c r="V8" s="263">
        <v>7</v>
      </c>
      <c r="W8" s="264">
        <f>VLOOKUP(V8,'ESCALA DE NOTAS VALORIZADAS'!$B$9:$C$58,2,0)</f>
        <v>400000</v>
      </c>
      <c r="X8" s="290" t="s">
        <v>563</v>
      </c>
    </row>
    <row r="9" spans="1:24" ht="47.25" x14ac:dyDescent="0.25">
      <c r="B9" s="133">
        <v>242</v>
      </c>
      <c r="C9" s="134" t="s">
        <v>291</v>
      </c>
      <c r="D9" s="69">
        <v>7</v>
      </c>
      <c r="E9" s="69">
        <v>7</v>
      </c>
      <c r="F9" s="69">
        <v>7</v>
      </c>
      <c r="G9" s="68">
        <f t="shared" ref="G9:G11" si="0">(+D9+E9+F9)/3</f>
        <v>7</v>
      </c>
      <c r="H9" s="67">
        <f t="shared" ref="H9:H11" si="1">+G9*30%</f>
        <v>2.1</v>
      </c>
      <c r="I9" s="69"/>
      <c r="J9" s="69">
        <v>7</v>
      </c>
      <c r="K9" s="69"/>
      <c r="L9" s="69">
        <v>7</v>
      </c>
      <c r="M9" s="69"/>
      <c r="N9" s="69">
        <v>7</v>
      </c>
      <c r="O9" s="69"/>
      <c r="P9" s="69"/>
      <c r="Q9" s="95">
        <f t="shared" ref="Q9:Q11" si="2">AVERAGE(I9:P9)</f>
        <v>7</v>
      </c>
      <c r="R9" s="69">
        <v>7</v>
      </c>
      <c r="S9" s="78">
        <f t="shared" ref="S9:S11" si="3">(+Q9+R9)/2</f>
        <v>7</v>
      </c>
      <c r="T9" s="78">
        <f t="shared" ref="T9:T11" si="4">+S9*70%</f>
        <v>4.8999999999999995</v>
      </c>
      <c r="U9" s="261">
        <f t="shared" ref="U9:U11" si="5">+H9+T9</f>
        <v>7</v>
      </c>
      <c r="V9" s="263">
        <v>7</v>
      </c>
      <c r="W9" s="264">
        <f>VLOOKUP(V9,'ESCALA DE NOTAS VALORIZADAS'!$B$9:$C$58,2,0)</f>
        <v>400000</v>
      </c>
      <c r="X9" s="290" t="s">
        <v>564</v>
      </c>
    </row>
    <row r="10" spans="1:24" ht="31.5" x14ac:dyDescent="0.25">
      <c r="B10" s="133">
        <v>243</v>
      </c>
      <c r="C10" s="136" t="s">
        <v>92</v>
      </c>
      <c r="D10" s="69">
        <v>7</v>
      </c>
      <c r="E10" s="69">
        <v>7</v>
      </c>
      <c r="F10" s="69">
        <v>7</v>
      </c>
      <c r="G10" s="68">
        <f t="shared" si="0"/>
        <v>7</v>
      </c>
      <c r="H10" s="67">
        <f t="shared" si="1"/>
        <v>2.1</v>
      </c>
      <c r="I10" s="69"/>
      <c r="J10" s="69">
        <v>7</v>
      </c>
      <c r="K10" s="69"/>
      <c r="L10" s="69">
        <v>7</v>
      </c>
      <c r="M10" s="69"/>
      <c r="N10" s="69">
        <v>7</v>
      </c>
      <c r="O10" s="69"/>
      <c r="P10" s="69"/>
      <c r="Q10" s="95">
        <f t="shared" si="2"/>
        <v>7</v>
      </c>
      <c r="R10" s="69">
        <v>7</v>
      </c>
      <c r="S10" s="78">
        <f t="shared" si="3"/>
        <v>7</v>
      </c>
      <c r="T10" s="78">
        <f t="shared" si="4"/>
        <v>4.8999999999999995</v>
      </c>
      <c r="U10" s="261">
        <f t="shared" si="5"/>
        <v>7</v>
      </c>
      <c r="V10" s="263">
        <v>7</v>
      </c>
      <c r="W10" s="264">
        <f>VLOOKUP(V10,'ESCALA DE NOTAS VALORIZADAS'!$B$9:$C$58,2,0)</f>
        <v>400000</v>
      </c>
      <c r="X10" s="290" t="s">
        <v>565</v>
      </c>
    </row>
    <row r="11" spans="1:24" ht="47.25" x14ac:dyDescent="0.25">
      <c r="B11" s="133">
        <v>323</v>
      </c>
      <c r="C11" s="136" t="s">
        <v>295</v>
      </c>
      <c r="D11" s="69">
        <v>7</v>
      </c>
      <c r="E11" s="69">
        <v>1</v>
      </c>
      <c r="F11" s="69">
        <v>7</v>
      </c>
      <c r="G11" s="68">
        <f t="shared" si="0"/>
        <v>5</v>
      </c>
      <c r="H11" s="67">
        <f t="shared" si="1"/>
        <v>1.5</v>
      </c>
      <c r="I11" s="69"/>
      <c r="J11" s="69">
        <v>6</v>
      </c>
      <c r="K11" s="69"/>
      <c r="L11" s="69">
        <v>6.5</v>
      </c>
      <c r="M11" s="69"/>
      <c r="N11" s="69">
        <v>7</v>
      </c>
      <c r="O11" s="69"/>
      <c r="P11" s="69"/>
      <c r="Q11" s="95">
        <f t="shared" si="2"/>
        <v>6.5</v>
      </c>
      <c r="R11" s="69">
        <v>1</v>
      </c>
      <c r="S11" s="78">
        <f t="shared" si="3"/>
        <v>3.75</v>
      </c>
      <c r="T11" s="78">
        <f t="shared" si="4"/>
        <v>2.625</v>
      </c>
      <c r="U11" s="261">
        <f t="shared" si="5"/>
        <v>4.125</v>
      </c>
      <c r="V11" s="263">
        <v>4.0999999999999996</v>
      </c>
      <c r="W11" s="264">
        <f>VLOOKUP(V11,'ESCALA DE NOTAS VALORIZADAS'!$B$9:$C$58,2,0)</f>
        <v>234285.71428571426</v>
      </c>
      <c r="X11" s="290" t="s">
        <v>566</v>
      </c>
    </row>
    <row r="12" spans="1:24" x14ac:dyDescent="0.25">
      <c r="W12" s="227">
        <f>SUM(W7:W11)</f>
        <v>1834285.7142857143</v>
      </c>
    </row>
  </sheetData>
  <sheetProtection algorithmName="SHA-512" hashValue="eoGYLegxxe/LUJn1e3yw+tAHjh/6MPDjDNPeUprlPKfy7zehmUBNWG0JR05UU99LkBaYevYhoWC65DZS2woo5A==" saltValue="l9391oCovNKzEBqinht3Fg==" spinCount="100000" sheet="1" objects="1" scenarios="1"/>
  <mergeCells count="10">
    <mergeCell ref="X5:X6"/>
    <mergeCell ref="B1:W1"/>
    <mergeCell ref="B2:W2"/>
    <mergeCell ref="B3:W3"/>
    <mergeCell ref="C5:C6"/>
    <mergeCell ref="D5:H5"/>
    <mergeCell ref="I5:T5"/>
    <mergeCell ref="U5:U6"/>
    <mergeCell ref="V5:V6"/>
    <mergeCell ref="W5:W6"/>
  </mergeCells>
  <pageMargins left="0.7" right="0.7" top="0.75" bottom="0.75" header="0.3" footer="0.3"/>
  <pageSetup fitToHeight="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24"/>
  <sheetViews>
    <sheetView topLeftCell="B1" workbookViewId="0">
      <selection activeCell="P4" sqref="P1:U1048576"/>
    </sheetView>
  </sheetViews>
  <sheetFormatPr baseColWidth="10" defaultRowHeight="15" x14ac:dyDescent="0.25"/>
  <cols>
    <col min="1" max="1" width="3.5703125" style="9" customWidth="1"/>
    <col min="2" max="2" width="11.42578125" style="9"/>
    <col min="3" max="3" width="43.5703125" style="9" customWidth="1"/>
    <col min="4" max="21" width="11.42578125" style="9" hidden="1" customWidth="1"/>
    <col min="22" max="23" width="11.42578125" style="9"/>
    <col min="24" max="24" width="29.7109375" style="9" customWidth="1"/>
    <col min="25" max="16384" width="11.42578125" style="9"/>
  </cols>
  <sheetData>
    <row r="1" spans="2:24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62"/>
    </row>
    <row r="2" spans="2:24" ht="15.75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62"/>
    </row>
    <row r="3" spans="2:24" ht="15.75" x14ac:dyDescent="0.25">
      <c r="B3" s="381" t="s">
        <v>437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</row>
    <row r="4" spans="2:24" ht="16.5" thickBot="1" x14ac:dyDescent="0.3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</row>
    <row r="5" spans="2:24" ht="15.75" customHeight="1" thickBot="1" x14ac:dyDescent="0.3">
      <c r="B5" s="235" t="s">
        <v>0</v>
      </c>
      <c r="C5" s="353" t="s">
        <v>1</v>
      </c>
      <c r="D5" s="341" t="s">
        <v>2</v>
      </c>
      <c r="E5" s="342"/>
      <c r="F5" s="342"/>
      <c r="G5" s="342"/>
      <c r="H5" s="343"/>
      <c r="I5" s="341" t="s">
        <v>3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3"/>
      <c r="U5" s="344" t="s">
        <v>60</v>
      </c>
      <c r="V5" s="344" t="s">
        <v>59</v>
      </c>
      <c r="W5" s="379" t="s">
        <v>579</v>
      </c>
      <c r="X5" s="379" t="s">
        <v>578</v>
      </c>
    </row>
    <row r="6" spans="2:24" ht="39" thickBot="1" x14ac:dyDescent="0.3">
      <c r="B6" s="192"/>
      <c r="C6" s="354"/>
      <c r="D6" s="182" t="s">
        <v>6</v>
      </c>
      <c r="E6" s="190" t="s">
        <v>7</v>
      </c>
      <c r="F6" s="190" t="s">
        <v>8</v>
      </c>
      <c r="G6" s="194" t="s">
        <v>9</v>
      </c>
      <c r="H6" s="190" t="s">
        <v>10</v>
      </c>
      <c r="I6" s="162" t="s">
        <v>46</v>
      </c>
      <c r="J6" s="162" t="s">
        <v>47</v>
      </c>
      <c r="K6" s="162" t="s">
        <v>48</v>
      </c>
      <c r="L6" s="162" t="s">
        <v>49</v>
      </c>
      <c r="M6" s="162" t="s">
        <v>50</v>
      </c>
      <c r="N6" s="162" t="s">
        <v>51</v>
      </c>
      <c r="O6" s="162" t="s">
        <v>53</v>
      </c>
      <c r="P6" s="162" t="s">
        <v>52</v>
      </c>
      <c r="Q6" s="163" t="s">
        <v>54</v>
      </c>
      <c r="R6" s="190" t="s">
        <v>12</v>
      </c>
      <c r="S6" s="190" t="s">
        <v>9</v>
      </c>
      <c r="T6" s="190" t="s">
        <v>13</v>
      </c>
      <c r="U6" s="345"/>
      <c r="V6" s="345"/>
      <c r="W6" s="380"/>
      <c r="X6" s="380"/>
    </row>
    <row r="7" spans="2:24" ht="31.5" x14ac:dyDescent="0.25">
      <c r="B7" s="133">
        <v>42</v>
      </c>
      <c r="C7" s="134" t="s">
        <v>438</v>
      </c>
      <c r="D7" s="69">
        <v>7</v>
      </c>
      <c r="E7" s="69">
        <v>1</v>
      </c>
      <c r="F7" s="69">
        <v>7</v>
      </c>
      <c r="G7" s="68">
        <f>(+D7+E7+F7)/3</f>
        <v>5</v>
      </c>
      <c r="H7" s="67">
        <f>+G7*30%</f>
        <v>1.5</v>
      </c>
      <c r="I7" s="69"/>
      <c r="J7" s="69">
        <v>7</v>
      </c>
      <c r="K7" s="69"/>
      <c r="L7" s="69">
        <v>7</v>
      </c>
      <c r="M7" s="69"/>
      <c r="N7" s="69">
        <v>7</v>
      </c>
      <c r="O7" s="69"/>
      <c r="P7" s="69"/>
      <c r="Q7" s="95">
        <f>AVERAGE(I7:P7)</f>
        <v>7</v>
      </c>
      <c r="R7" s="69">
        <v>1</v>
      </c>
      <c r="S7" s="78">
        <f>(+Q7+R7)/2</f>
        <v>4</v>
      </c>
      <c r="T7" s="78">
        <f>+S7*70%</f>
        <v>2.8</v>
      </c>
      <c r="U7" s="261">
        <f>+H7+T7</f>
        <v>4.3</v>
      </c>
      <c r="V7" s="291">
        <v>4.3</v>
      </c>
      <c r="W7" s="292">
        <f>VLOOKUP(V7,'ESCALA DE NOTAS VALORIZADAS'!$B$9:$C$58,2,0)</f>
        <v>245714.28571428571</v>
      </c>
      <c r="X7" s="293" t="s">
        <v>567</v>
      </c>
    </row>
    <row r="8" spans="2:24" ht="31.5" x14ac:dyDescent="0.25">
      <c r="B8" s="133">
        <v>53</v>
      </c>
      <c r="C8" s="134" t="s">
        <v>439</v>
      </c>
      <c r="D8" s="69">
        <v>4</v>
      </c>
      <c r="E8" s="69">
        <v>7</v>
      </c>
      <c r="F8" s="69">
        <v>7</v>
      </c>
      <c r="G8" s="68">
        <f>(+D8+E8+F8)/3</f>
        <v>6</v>
      </c>
      <c r="H8" s="67">
        <f>+G8*30%</f>
        <v>1.7999999999999998</v>
      </c>
      <c r="I8" s="69"/>
      <c r="J8" s="69">
        <v>7</v>
      </c>
      <c r="K8" s="69"/>
      <c r="L8" s="69">
        <v>7</v>
      </c>
      <c r="M8" s="69"/>
      <c r="N8" s="69">
        <v>7</v>
      </c>
      <c r="O8" s="69"/>
      <c r="P8" s="69"/>
      <c r="Q8" s="95">
        <f>AVERAGE(I8:P8)</f>
        <v>7</v>
      </c>
      <c r="R8" s="69">
        <v>4</v>
      </c>
      <c r="S8" s="78">
        <f>(+Q8+R8)/2</f>
        <v>5.5</v>
      </c>
      <c r="T8" s="78">
        <f>+S8*70%</f>
        <v>3.8499999999999996</v>
      </c>
      <c r="U8" s="261">
        <f>+H8+T8</f>
        <v>5.6499999999999995</v>
      </c>
      <c r="V8" s="263">
        <v>5.7</v>
      </c>
      <c r="W8" s="264">
        <f>VLOOKUP(V8,'ESCALA DE NOTAS VALORIZADAS'!$B$9:$C$58,2,0)</f>
        <v>325714.28571428574</v>
      </c>
      <c r="X8" s="257" t="s">
        <v>416</v>
      </c>
    </row>
    <row r="9" spans="2:24" ht="31.5" x14ac:dyDescent="0.25">
      <c r="B9" s="133">
        <v>135</v>
      </c>
      <c r="C9" s="135" t="s">
        <v>440</v>
      </c>
      <c r="D9" s="69">
        <v>7</v>
      </c>
      <c r="E9" s="234">
        <v>1</v>
      </c>
      <c r="F9" s="69">
        <v>7</v>
      </c>
      <c r="G9" s="68">
        <f t="shared" ref="G9:G11" si="0">(+D9+E9+F9)/3</f>
        <v>5</v>
      </c>
      <c r="H9" s="67">
        <f t="shared" ref="H9:H11" si="1">+G9*30%</f>
        <v>1.5</v>
      </c>
      <c r="I9" s="69"/>
      <c r="J9" s="69">
        <v>7</v>
      </c>
      <c r="K9" s="69"/>
      <c r="L9" s="69">
        <v>7</v>
      </c>
      <c r="M9" s="69"/>
      <c r="N9" s="69">
        <v>7</v>
      </c>
      <c r="O9" s="69"/>
      <c r="P9" s="69"/>
      <c r="Q9" s="95">
        <f t="shared" ref="Q9:Q11" si="2">AVERAGE(I9:P9)</f>
        <v>7</v>
      </c>
      <c r="R9" s="69">
        <v>1</v>
      </c>
      <c r="S9" s="78">
        <f t="shared" ref="S9:S11" si="3">(+Q9+R9)/2</f>
        <v>4</v>
      </c>
      <c r="T9" s="78">
        <f t="shared" ref="T9:T11" si="4">+S9*70%</f>
        <v>2.8</v>
      </c>
      <c r="U9" s="261">
        <f t="shared" ref="U9:U11" si="5">+H9+T9</f>
        <v>4.3</v>
      </c>
      <c r="V9" s="263">
        <v>4.3</v>
      </c>
      <c r="W9" s="264">
        <f>VLOOKUP(V9,'ESCALA DE NOTAS VALORIZADAS'!$B$9:$C$58,2,0)</f>
        <v>245714.28571428571</v>
      </c>
      <c r="X9" s="257" t="s">
        <v>568</v>
      </c>
    </row>
    <row r="10" spans="2:24" ht="33.75" x14ac:dyDescent="0.4">
      <c r="B10" s="198">
        <v>139</v>
      </c>
      <c r="C10" s="138" t="s">
        <v>454</v>
      </c>
      <c r="D10" s="69">
        <v>7</v>
      </c>
      <c r="E10" s="69">
        <v>7</v>
      </c>
      <c r="F10" s="173">
        <v>5</v>
      </c>
      <c r="G10" s="68">
        <f t="shared" si="0"/>
        <v>6.333333333333333</v>
      </c>
      <c r="H10" s="67">
        <f t="shared" si="1"/>
        <v>1.9</v>
      </c>
      <c r="I10" s="69"/>
      <c r="J10" s="69">
        <v>7</v>
      </c>
      <c r="K10" s="69"/>
      <c r="L10" s="69">
        <v>6.5</v>
      </c>
      <c r="M10" s="69"/>
      <c r="N10" s="69">
        <v>7</v>
      </c>
      <c r="O10" s="69"/>
      <c r="P10" s="69"/>
      <c r="Q10" s="95">
        <f t="shared" si="2"/>
        <v>6.833333333333333</v>
      </c>
      <c r="R10" s="69">
        <v>1</v>
      </c>
      <c r="S10" s="78">
        <f t="shared" si="3"/>
        <v>3.9166666666666665</v>
      </c>
      <c r="T10" s="78">
        <f t="shared" si="4"/>
        <v>2.7416666666666663</v>
      </c>
      <c r="U10" s="261">
        <f t="shared" si="5"/>
        <v>4.6416666666666657</v>
      </c>
      <c r="V10" s="263">
        <v>4.5999999999999996</v>
      </c>
      <c r="W10" s="264">
        <f>VLOOKUP(V10,'ESCALA DE NOTAS VALORIZADAS'!$B$9:$C$58,2,0)</f>
        <v>262857.14285714284</v>
      </c>
      <c r="X10" s="257" t="s">
        <v>569</v>
      </c>
    </row>
    <row r="11" spans="2:24" ht="31.5" x14ac:dyDescent="0.25">
      <c r="B11" s="133">
        <v>142</v>
      </c>
      <c r="C11" s="134" t="s">
        <v>441</v>
      </c>
      <c r="D11" s="69">
        <v>7</v>
      </c>
      <c r="E11" s="69">
        <v>7</v>
      </c>
      <c r="F11" s="69">
        <v>7</v>
      </c>
      <c r="G11" s="68">
        <f t="shared" si="0"/>
        <v>7</v>
      </c>
      <c r="H11" s="67">
        <f t="shared" si="1"/>
        <v>2.1</v>
      </c>
      <c r="I11" s="69"/>
      <c r="J11" s="69">
        <v>6</v>
      </c>
      <c r="K11" s="69"/>
      <c r="L11" s="69">
        <v>6.5</v>
      </c>
      <c r="M11" s="69"/>
      <c r="N11" s="69">
        <v>7</v>
      </c>
      <c r="O11" s="69"/>
      <c r="P11" s="69"/>
      <c r="Q11" s="95">
        <f t="shared" si="2"/>
        <v>6.5</v>
      </c>
      <c r="R11" s="69">
        <v>1</v>
      </c>
      <c r="S11" s="78">
        <f t="shared" si="3"/>
        <v>3.75</v>
      </c>
      <c r="T11" s="78">
        <f t="shared" si="4"/>
        <v>2.625</v>
      </c>
      <c r="U11" s="261">
        <f t="shared" si="5"/>
        <v>4.7249999999999996</v>
      </c>
      <c r="V11" s="263">
        <v>4.7</v>
      </c>
      <c r="W11" s="264">
        <f>VLOOKUP(V11,'ESCALA DE NOTAS VALORIZADAS'!$B$9:$C$58,2,0)</f>
        <v>268571.42857142858</v>
      </c>
      <c r="X11" s="257" t="s">
        <v>570</v>
      </c>
    </row>
    <row r="12" spans="2:24" ht="49.5" x14ac:dyDescent="0.4">
      <c r="B12" s="198">
        <v>154</v>
      </c>
      <c r="C12" s="138" t="s">
        <v>442</v>
      </c>
      <c r="D12" s="69">
        <v>7</v>
      </c>
      <c r="E12" s="69">
        <v>7</v>
      </c>
      <c r="F12" s="173">
        <v>5</v>
      </c>
      <c r="G12" s="68">
        <f t="shared" ref="G12:G22" si="6">(+D12+E12+F12)/3</f>
        <v>6.333333333333333</v>
      </c>
      <c r="H12" s="67">
        <f t="shared" ref="H12:H22" si="7">+G12*30%</f>
        <v>1.9</v>
      </c>
      <c r="I12" s="69"/>
      <c r="J12" s="69">
        <v>7</v>
      </c>
      <c r="K12" s="69"/>
      <c r="L12" s="69">
        <v>6.5</v>
      </c>
      <c r="M12" s="69"/>
      <c r="N12" s="69">
        <v>7</v>
      </c>
      <c r="O12" s="69"/>
      <c r="P12" s="69"/>
      <c r="Q12" s="95">
        <f t="shared" ref="Q12:Q22" si="8">AVERAGE(I12:P12)</f>
        <v>6.833333333333333</v>
      </c>
      <c r="R12" s="69">
        <v>4</v>
      </c>
      <c r="S12" s="78">
        <f t="shared" ref="S12:S22" si="9">(+Q12+R12)/2</f>
        <v>5.4166666666666661</v>
      </c>
      <c r="T12" s="78">
        <f t="shared" ref="T12:T22" si="10">+S12*70%</f>
        <v>3.7916666666666661</v>
      </c>
      <c r="U12" s="261">
        <f t="shared" ref="U12:U22" si="11">+H12+T12</f>
        <v>5.6916666666666664</v>
      </c>
      <c r="V12" s="263">
        <v>5.7</v>
      </c>
      <c r="W12" s="264">
        <f>VLOOKUP(V12,'ESCALA DE NOTAS VALORIZADAS'!$B$9:$C$58,2,0)</f>
        <v>325714.28571428574</v>
      </c>
      <c r="X12" s="257" t="s">
        <v>425</v>
      </c>
    </row>
    <row r="13" spans="2:24" ht="31.5" x14ac:dyDescent="0.25">
      <c r="B13" s="133">
        <v>157</v>
      </c>
      <c r="C13" s="134" t="s">
        <v>443</v>
      </c>
      <c r="D13" s="69">
        <v>7</v>
      </c>
      <c r="E13" s="69">
        <v>7</v>
      </c>
      <c r="F13" s="69">
        <v>7</v>
      </c>
      <c r="G13" s="68">
        <f t="shared" si="6"/>
        <v>7</v>
      </c>
      <c r="H13" s="67">
        <f t="shared" si="7"/>
        <v>2.1</v>
      </c>
      <c r="I13" s="69"/>
      <c r="J13" s="69">
        <v>7</v>
      </c>
      <c r="K13" s="69"/>
      <c r="L13" s="69">
        <v>6</v>
      </c>
      <c r="M13" s="69"/>
      <c r="N13" s="69">
        <v>7</v>
      </c>
      <c r="O13" s="69"/>
      <c r="P13" s="69"/>
      <c r="Q13" s="95">
        <f t="shared" si="8"/>
        <v>6.666666666666667</v>
      </c>
      <c r="R13" s="69">
        <v>4</v>
      </c>
      <c r="S13" s="78">
        <f t="shared" si="9"/>
        <v>5.3333333333333339</v>
      </c>
      <c r="T13" s="78">
        <f t="shared" si="10"/>
        <v>3.7333333333333334</v>
      </c>
      <c r="U13" s="261">
        <f t="shared" si="11"/>
        <v>5.8333333333333339</v>
      </c>
      <c r="V13" s="263">
        <v>5.8</v>
      </c>
      <c r="W13" s="264">
        <f>VLOOKUP(V13,'ESCALA DE NOTAS VALORIZADAS'!$B$9:$C$58,2,0)</f>
        <v>331428.57142857142</v>
      </c>
      <c r="X13" s="257" t="s">
        <v>429</v>
      </c>
    </row>
    <row r="14" spans="2:24" ht="24" x14ac:dyDescent="0.25">
      <c r="B14" s="133">
        <v>179</v>
      </c>
      <c r="C14" s="134" t="s">
        <v>444</v>
      </c>
      <c r="D14" s="69">
        <v>7</v>
      </c>
      <c r="E14" s="69">
        <v>7</v>
      </c>
      <c r="F14" s="69">
        <v>7</v>
      </c>
      <c r="G14" s="68">
        <f t="shared" si="6"/>
        <v>7</v>
      </c>
      <c r="H14" s="67">
        <f t="shared" si="7"/>
        <v>2.1</v>
      </c>
      <c r="I14" s="69"/>
      <c r="J14" s="69">
        <v>7</v>
      </c>
      <c r="K14" s="69"/>
      <c r="L14" s="69">
        <v>6</v>
      </c>
      <c r="M14" s="69"/>
      <c r="N14" s="69">
        <v>7</v>
      </c>
      <c r="O14" s="69"/>
      <c r="P14" s="69"/>
      <c r="Q14" s="95">
        <f t="shared" si="8"/>
        <v>6.666666666666667</v>
      </c>
      <c r="R14" s="69">
        <v>7</v>
      </c>
      <c r="S14" s="78">
        <f t="shared" si="9"/>
        <v>6.8333333333333339</v>
      </c>
      <c r="T14" s="78">
        <f t="shared" si="10"/>
        <v>4.7833333333333332</v>
      </c>
      <c r="U14" s="261">
        <f t="shared" si="11"/>
        <v>6.8833333333333329</v>
      </c>
      <c r="V14" s="263">
        <v>6.9</v>
      </c>
      <c r="W14" s="264">
        <f>VLOOKUP(V14,'ESCALA DE NOTAS VALORIZADAS'!$B$9:$C$58,2,0)</f>
        <v>394285.71428571426</v>
      </c>
      <c r="X14" s="257" t="s">
        <v>464</v>
      </c>
    </row>
    <row r="15" spans="2:24" ht="33.75" x14ac:dyDescent="0.4">
      <c r="B15" s="198">
        <v>235</v>
      </c>
      <c r="C15" s="138" t="s">
        <v>445</v>
      </c>
      <c r="D15" s="69">
        <v>7</v>
      </c>
      <c r="E15" s="69">
        <v>7</v>
      </c>
      <c r="F15" s="69">
        <v>7</v>
      </c>
      <c r="G15" s="68">
        <f t="shared" si="6"/>
        <v>7</v>
      </c>
      <c r="H15" s="67">
        <f t="shared" si="7"/>
        <v>2.1</v>
      </c>
      <c r="I15" s="69"/>
      <c r="J15" s="69">
        <v>7</v>
      </c>
      <c r="K15" s="69"/>
      <c r="L15" s="69">
        <v>7</v>
      </c>
      <c r="M15" s="69"/>
      <c r="N15" s="69">
        <v>7</v>
      </c>
      <c r="O15" s="69"/>
      <c r="P15" s="69"/>
      <c r="Q15" s="95">
        <f t="shared" si="8"/>
        <v>7</v>
      </c>
      <c r="R15" s="69">
        <v>7</v>
      </c>
      <c r="S15" s="78">
        <f t="shared" si="9"/>
        <v>7</v>
      </c>
      <c r="T15" s="78">
        <f t="shared" si="10"/>
        <v>4.8999999999999995</v>
      </c>
      <c r="U15" s="261">
        <f t="shared" si="11"/>
        <v>7</v>
      </c>
      <c r="V15" s="263">
        <v>7</v>
      </c>
      <c r="W15" s="264">
        <f>VLOOKUP(V15,'ESCALA DE NOTAS VALORIZADAS'!$B$9:$C$58,2,0)</f>
        <v>400000</v>
      </c>
      <c r="X15" s="257" t="s">
        <v>571</v>
      </c>
    </row>
    <row r="16" spans="2:24" ht="33.75" x14ac:dyDescent="0.4">
      <c r="B16" s="198">
        <v>265</v>
      </c>
      <c r="C16" s="138" t="s">
        <v>446</v>
      </c>
      <c r="D16" s="69">
        <v>7</v>
      </c>
      <c r="E16" s="69">
        <v>1</v>
      </c>
      <c r="F16" s="173">
        <v>5</v>
      </c>
      <c r="G16" s="68">
        <f t="shared" si="6"/>
        <v>4.333333333333333</v>
      </c>
      <c r="H16" s="67">
        <f t="shared" si="7"/>
        <v>1.2999999999999998</v>
      </c>
      <c r="I16" s="69"/>
      <c r="J16" s="69">
        <v>7</v>
      </c>
      <c r="K16" s="69"/>
      <c r="L16" s="69">
        <v>7</v>
      </c>
      <c r="M16" s="69"/>
      <c r="N16" s="69">
        <v>7</v>
      </c>
      <c r="O16" s="69"/>
      <c r="P16" s="69"/>
      <c r="Q16" s="95">
        <f t="shared" si="8"/>
        <v>7</v>
      </c>
      <c r="R16" s="69">
        <v>1</v>
      </c>
      <c r="S16" s="78">
        <f t="shared" si="9"/>
        <v>4</v>
      </c>
      <c r="T16" s="78">
        <f t="shared" si="10"/>
        <v>2.8</v>
      </c>
      <c r="U16" s="261">
        <f t="shared" si="11"/>
        <v>4.0999999999999996</v>
      </c>
      <c r="V16" s="263">
        <v>4.0999999999999996</v>
      </c>
      <c r="W16" s="264">
        <f>VLOOKUP(V16,'ESCALA DE NOTAS VALORIZADAS'!$B$9:$C$58,2,0)</f>
        <v>234285.71428571426</v>
      </c>
      <c r="X16" s="257" t="s">
        <v>425</v>
      </c>
    </row>
    <row r="17" spans="2:24" ht="33.75" x14ac:dyDescent="0.4">
      <c r="B17" s="197">
        <v>278</v>
      </c>
      <c r="C17" s="138" t="s">
        <v>447</v>
      </c>
      <c r="D17" s="69">
        <v>7</v>
      </c>
      <c r="E17" s="69">
        <v>7</v>
      </c>
      <c r="F17" s="69">
        <v>7</v>
      </c>
      <c r="G17" s="68">
        <f t="shared" si="6"/>
        <v>7</v>
      </c>
      <c r="H17" s="67">
        <f t="shared" si="7"/>
        <v>2.1</v>
      </c>
      <c r="I17" s="69"/>
      <c r="J17" s="69">
        <v>7</v>
      </c>
      <c r="K17" s="69"/>
      <c r="L17" s="69">
        <v>7</v>
      </c>
      <c r="M17" s="69"/>
      <c r="N17" s="69">
        <v>7</v>
      </c>
      <c r="O17" s="69"/>
      <c r="P17" s="69"/>
      <c r="Q17" s="95">
        <f t="shared" si="8"/>
        <v>7</v>
      </c>
      <c r="R17" s="69">
        <v>1</v>
      </c>
      <c r="S17" s="78">
        <f t="shared" si="9"/>
        <v>4</v>
      </c>
      <c r="T17" s="78">
        <f t="shared" si="10"/>
        <v>2.8</v>
      </c>
      <c r="U17" s="261">
        <f t="shared" si="11"/>
        <v>4.9000000000000004</v>
      </c>
      <c r="V17" s="263">
        <v>4.9000000000000004</v>
      </c>
      <c r="W17" s="264">
        <f>VLOOKUP(V17,'ESCALA DE NOTAS VALORIZADAS'!$B$9:$C$58,2,0)</f>
        <v>280000.00000000006</v>
      </c>
      <c r="X17" s="257" t="s">
        <v>572</v>
      </c>
    </row>
    <row r="18" spans="2:24" ht="63" x14ac:dyDescent="0.4">
      <c r="B18" s="197">
        <v>293</v>
      </c>
      <c r="C18" s="138" t="s">
        <v>448</v>
      </c>
      <c r="D18" s="69">
        <v>7</v>
      </c>
      <c r="E18" s="69">
        <v>7</v>
      </c>
      <c r="F18" s="69">
        <v>7</v>
      </c>
      <c r="G18" s="68">
        <f t="shared" si="6"/>
        <v>7</v>
      </c>
      <c r="H18" s="67">
        <f t="shared" si="7"/>
        <v>2.1</v>
      </c>
      <c r="I18" s="69"/>
      <c r="J18" s="69">
        <v>7</v>
      </c>
      <c r="K18" s="69"/>
      <c r="L18" s="69">
        <v>7</v>
      </c>
      <c r="M18" s="69"/>
      <c r="N18" s="69">
        <v>7</v>
      </c>
      <c r="O18" s="69"/>
      <c r="P18" s="69"/>
      <c r="Q18" s="95">
        <f t="shared" si="8"/>
        <v>7</v>
      </c>
      <c r="R18" s="69">
        <v>1</v>
      </c>
      <c r="S18" s="78">
        <f t="shared" si="9"/>
        <v>4</v>
      </c>
      <c r="T18" s="78">
        <f t="shared" si="10"/>
        <v>2.8</v>
      </c>
      <c r="U18" s="261">
        <f t="shared" si="11"/>
        <v>4.9000000000000004</v>
      </c>
      <c r="V18" s="263">
        <v>4.9000000000000004</v>
      </c>
      <c r="W18" s="264">
        <f>VLOOKUP(V18,'ESCALA DE NOTAS VALORIZADAS'!$B$9:$C$58,2,0)</f>
        <v>280000.00000000006</v>
      </c>
      <c r="X18" s="257" t="s">
        <v>573</v>
      </c>
    </row>
    <row r="19" spans="2:24" ht="63" x14ac:dyDescent="0.25">
      <c r="B19" s="154">
        <v>301</v>
      </c>
      <c r="C19" s="134" t="s">
        <v>449</v>
      </c>
      <c r="D19" s="69">
        <v>7</v>
      </c>
      <c r="E19" s="69">
        <v>7</v>
      </c>
      <c r="F19" s="173">
        <v>5</v>
      </c>
      <c r="G19" s="68">
        <f t="shared" si="6"/>
        <v>6.333333333333333</v>
      </c>
      <c r="H19" s="67">
        <f t="shared" si="7"/>
        <v>1.9</v>
      </c>
      <c r="I19" s="69"/>
      <c r="J19" s="69">
        <v>7</v>
      </c>
      <c r="K19" s="69"/>
      <c r="L19" s="69">
        <v>7</v>
      </c>
      <c r="M19" s="69"/>
      <c r="N19" s="69">
        <v>7</v>
      </c>
      <c r="O19" s="69"/>
      <c r="P19" s="69"/>
      <c r="Q19" s="95">
        <f t="shared" si="8"/>
        <v>7</v>
      </c>
      <c r="R19" s="69">
        <v>1</v>
      </c>
      <c r="S19" s="78">
        <f t="shared" si="9"/>
        <v>4</v>
      </c>
      <c r="T19" s="78">
        <f t="shared" si="10"/>
        <v>2.8</v>
      </c>
      <c r="U19" s="261">
        <f t="shared" si="11"/>
        <v>4.6999999999999993</v>
      </c>
      <c r="V19" s="263">
        <v>4.7</v>
      </c>
      <c r="W19" s="264">
        <f>VLOOKUP(V19,'ESCALA DE NOTAS VALORIZADAS'!$B$9:$C$58,2,0)</f>
        <v>268571.42857142858</v>
      </c>
      <c r="X19" s="257" t="s">
        <v>574</v>
      </c>
    </row>
    <row r="20" spans="2:24" ht="31.5" x14ac:dyDescent="0.25">
      <c r="B20" s="154">
        <v>377</v>
      </c>
      <c r="C20" s="137" t="s">
        <v>450</v>
      </c>
      <c r="D20" s="69">
        <v>7</v>
      </c>
      <c r="E20" s="69">
        <v>7</v>
      </c>
      <c r="F20" s="69">
        <v>7</v>
      </c>
      <c r="G20" s="68">
        <f t="shared" si="6"/>
        <v>7</v>
      </c>
      <c r="H20" s="67">
        <f t="shared" si="7"/>
        <v>2.1</v>
      </c>
      <c r="I20" s="69"/>
      <c r="J20" s="69">
        <v>7</v>
      </c>
      <c r="K20" s="69"/>
      <c r="L20" s="69">
        <v>7</v>
      </c>
      <c r="M20" s="69"/>
      <c r="N20" s="69">
        <v>7</v>
      </c>
      <c r="O20" s="69"/>
      <c r="P20" s="69"/>
      <c r="Q20" s="95">
        <f t="shared" si="8"/>
        <v>7</v>
      </c>
      <c r="R20" s="69">
        <v>1</v>
      </c>
      <c r="S20" s="78">
        <f t="shared" si="9"/>
        <v>4</v>
      </c>
      <c r="T20" s="78">
        <f t="shared" si="10"/>
        <v>2.8</v>
      </c>
      <c r="U20" s="261">
        <f t="shared" si="11"/>
        <v>4.9000000000000004</v>
      </c>
      <c r="V20" s="263">
        <v>4.9000000000000004</v>
      </c>
      <c r="W20" s="264">
        <f>VLOOKUP(V20,'ESCALA DE NOTAS VALORIZADAS'!$B$9:$C$58,2,0)</f>
        <v>280000.00000000006</v>
      </c>
      <c r="X20" s="257" t="s">
        <v>575</v>
      </c>
    </row>
    <row r="21" spans="2:24" ht="24" x14ac:dyDescent="0.4">
      <c r="B21" s="197">
        <v>424</v>
      </c>
      <c r="C21" s="138" t="s">
        <v>451</v>
      </c>
      <c r="D21" s="69">
        <v>7</v>
      </c>
      <c r="E21" s="69">
        <v>7</v>
      </c>
      <c r="F21" s="69">
        <v>7</v>
      </c>
      <c r="G21" s="68">
        <f t="shared" si="6"/>
        <v>7</v>
      </c>
      <c r="H21" s="67">
        <f t="shared" si="7"/>
        <v>2.1</v>
      </c>
      <c r="I21" s="69"/>
      <c r="J21" s="69">
        <v>7</v>
      </c>
      <c r="K21" s="69"/>
      <c r="L21" s="69">
        <v>7</v>
      </c>
      <c r="M21" s="69"/>
      <c r="N21" s="69">
        <v>7</v>
      </c>
      <c r="O21" s="69"/>
      <c r="P21" s="69"/>
      <c r="Q21" s="95">
        <f t="shared" si="8"/>
        <v>7</v>
      </c>
      <c r="R21" s="69">
        <v>1</v>
      </c>
      <c r="S21" s="78">
        <f t="shared" si="9"/>
        <v>4</v>
      </c>
      <c r="T21" s="78">
        <f t="shared" si="10"/>
        <v>2.8</v>
      </c>
      <c r="U21" s="261">
        <f t="shared" si="11"/>
        <v>4.9000000000000004</v>
      </c>
      <c r="V21" s="263">
        <v>4.9000000000000004</v>
      </c>
      <c r="W21" s="264">
        <f>VLOOKUP(V21,'ESCALA DE NOTAS VALORIZADAS'!$B$9:$C$58,2,0)</f>
        <v>280000.00000000006</v>
      </c>
      <c r="X21" s="257" t="s">
        <v>576</v>
      </c>
    </row>
    <row r="22" spans="2:24" ht="63" x14ac:dyDescent="0.25">
      <c r="B22" s="154">
        <v>466</v>
      </c>
      <c r="C22" s="134" t="s">
        <v>452</v>
      </c>
      <c r="D22" s="69">
        <v>7</v>
      </c>
      <c r="E22" s="69">
        <v>7</v>
      </c>
      <c r="F22" s="69">
        <v>7</v>
      </c>
      <c r="G22" s="68">
        <f t="shared" si="6"/>
        <v>7</v>
      </c>
      <c r="H22" s="67">
        <f t="shared" si="7"/>
        <v>2.1</v>
      </c>
      <c r="I22" s="69"/>
      <c r="J22" s="69">
        <v>7</v>
      </c>
      <c r="K22" s="69"/>
      <c r="L22" s="69">
        <v>7</v>
      </c>
      <c r="M22" s="69"/>
      <c r="N22" s="69">
        <v>7</v>
      </c>
      <c r="O22" s="69"/>
      <c r="P22" s="69"/>
      <c r="Q22" s="95">
        <f t="shared" si="8"/>
        <v>7</v>
      </c>
      <c r="R22" s="69">
        <v>7</v>
      </c>
      <c r="S22" s="78">
        <f t="shared" si="9"/>
        <v>7</v>
      </c>
      <c r="T22" s="78">
        <f t="shared" si="10"/>
        <v>4.8999999999999995</v>
      </c>
      <c r="U22" s="261">
        <f t="shared" si="11"/>
        <v>7</v>
      </c>
      <c r="V22" s="263">
        <v>7</v>
      </c>
      <c r="W22" s="264">
        <f>VLOOKUP(V22,'ESCALA DE NOTAS VALORIZADAS'!$B$9:$C$58,2,0)</f>
        <v>400000</v>
      </c>
      <c r="X22" s="257" t="s">
        <v>577</v>
      </c>
    </row>
    <row r="23" spans="2:24" ht="24" x14ac:dyDescent="0.25">
      <c r="B23" s="154">
        <v>523</v>
      </c>
      <c r="C23" s="134" t="s">
        <v>453</v>
      </c>
      <c r="D23" s="69">
        <v>7</v>
      </c>
      <c r="E23" s="69">
        <v>7</v>
      </c>
      <c r="F23" s="69">
        <v>7</v>
      </c>
      <c r="G23" s="68">
        <f t="shared" ref="G23" si="12">(+D23+E23+F23)/3</f>
        <v>7</v>
      </c>
      <c r="H23" s="67">
        <f t="shared" ref="H23" si="13">+G23*30%</f>
        <v>2.1</v>
      </c>
      <c r="I23" s="69"/>
      <c r="J23" s="69">
        <v>7</v>
      </c>
      <c r="K23" s="69"/>
      <c r="L23" s="69">
        <v>7</v>
      </c>
      <c r="M23" s="69"/>
      <c r="N23" s="69">
        <v>7</v>
      </c>
      <c r="O23" s="69"/>
      <c r="P23" s="69"/>
      <c r="Q23" s="95">
        <f t="shared" ref="Q23" si="14">AVERAGE(I23:P23)</f>
        <v>7</v>
      </c>
      <c r="R23" s="69">
        <v>4</v>
      </c>
      <c r="S23" s="78">
        <f t="shared" ref="S23" si="15">(+Q23+R23)/2</f>
        <v>5.5</v>
      </c>
      <c r="T23" s="78">
        <f t="shared" ref="T23" si="16">+S23*70%</f>
        <v>3.8499999999999996</v>
      </c>
      <c r="U23" s="261">
        <f t="shared" ref="U23" si="17">+H23+T23</f>
        <v>5.9499999999999993</v>
      </c>
      <c r="V23" s="263">
        <v>6</v>
      </c>
      <c r="W23" s="264">
        <f>VLOOKUP(V23,'ESCALA DE NOTAS VALORIZADAS'!$B$9:$C$58,2,0)</f>
        <v>342857.14285714284</v>
      </c>
      <c r="X23" s="257" t="s">
        <v>523</v>
      </c>
    </row>
    <row r="24" spans="2:24" x14ac:dyDescent="0.25">
      <c r="W24" s="227">
        <f>SUM(W7:W23)</f>
        <v>5165714.2857142854</v>
      </c>
    </row>
  </sheetData>
  <sheetProtection algorithmName="SHA-512" hashValue="0fkcISqVmjfWcKv4HLL4c+c9BSTLOQx2tJpdjkz+5bKv25KO57XWigw5CkwzbHTADN5ZaVMnzcj6cU9iERRWfA==" saltValue="1sKA0dVSEALTpvRMKwiGjw==" spinCount="100000" sheet="1" objects="1" scenarios="1"/>
  <mergeCells count="10">
    <mergeCell ref="X5:X6"/>
    <mergeCell ref="B1:W1"/>
    <mergeCell ref="B2:W2"/>
    <mergeCell ref="B3:W3"/>
    <mergeCell ref="C5:C6"/>
    <mergeCell ref="D5:H5"/>
    <mergeCell ref="I5:T5"/>
    <mergeCell ref="U5:U6"/>
    <mergeCell ref="V5:V6"/>
    <mergeCell ref="W5:W6"/>
  </mergeCells>
  <pageMargins left="0.7" right="0.7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89"/>
  <sheetViews>
    <sheetView tabSelected="1" workbookViewId="0">
      <selection activeCell="A114" sqref="A114"/>
    </sheetView>
  </sheetViews>
  <sheetFormatPr baseColWidth="10" defaultColWidth="11.42578125" defaultRowHeight="15" x14ac:dyDescent="0.25"/>
  <cols>
    <col min="1" max="1" width="6.140625" style="9" customWidth="1"/>
    <col min="2" max="2" width="11.42578125" style="8"/>
    <col min="3" max="3" width="41.85546875" style="8" customWidth="1"/>
    <col min="4" max="6" width="11.42578125" style="8" hidden="1" customWidth="1"/>
    <col min="7" max="7" width="11.42578125" style="7" hidden="1" customWidth="1"/>
    <col min="8" max="12" width="11.42578125" style="8" hidden="1" customWidth="1"/>
    <col min="13" max="13" width="15.28515625" style="18" bestFit="1" customWidth="1"/>
    <col min="14" max="14" width="51.42578125" style="18" customWidth="1"/>
    <col min="15" max="16384" width="11.42578125" style="8"/>
  </cols>
  <sheetData>
    <row r="1" spans="2:14" s="9" customFormat="1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2:14" s="9" customFormat="1" ht="15.75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2:14" s="9" customFormat="1" ht="16.5" thickBot="1" x14ac:dyDescent="0.3">
      <c r="B3" s="381" t="s">
        <v>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2:14" ht="35.25" customHeight="1" thickTop="1" thickBot="1" x14ac:dyDescent="0.3">
      <c r="B4" s="323" t="s">
        <v>0</v>
      </c>
      <c r="C4" s="383" t="s">
        <v>1</v>
      </c>
      <c r="D4" s="385" t="s">
        <v>2</v>
      </c>
      <c r="E4" s="386"/>
      <c r="F4" s="386"/>
      <c r="G4" s="386"/>
      <c r="H4" s="387"/>
      <c r="I4" s="385" t="s">
        <v>3</v>
      </c>
      <c r="J4" s="386"/>
      <c r="K4" s="386"/>
      <c r="L4" s="387"/>
      <c r="M4" s="388" t="s">
        <v>4</v>
      </c>
      <c r="N4" s="390" t="s">
        <v>5</v>
      </c>
    </row>
    <row r="5" spans="2:14" ht="15.75" thickBot="1" x14ac:dyDescent="0.3">
      <c r="B5" s="324"/>
      <c r="C5" s="384"/>
      <c r="D5" s="325" t="s">
        <v>6</v>
      </c>
      <c r="E5" s="325" t="s">
        <v>7</v>
      </c>
      <c r="F5" s="325" t="s">
        <v>8</v>
      </c>
      <c r="G5" s="326" t="s">
        <v>9</v>
      </c>
      <c r="H5" s="325" t="s">
        <v>10</v>
      </c>
      <c r="I5" s="325" t="s">
        <v>11</v>
      </c>
      <c r="J5" s="325" t="s">
        <v>12</v>
      </c>
      <c r="K5" s="325" t="s">
        <v>9</v>
      </c>
      <c r="L5" s="325" t="s">
        <v>13</v>
      </c>
      <c r="M5" s="389"/>
      <c r="N5" s="391"/>
    </row>
    <row r="6" spans="2:14" ht="28.5" customHeight="1" thickTop="1" x14ac:dyDescent="0.25">
      <c r="B6" s="221">
        <v>1</v>
      </c>
      <c r="C6" s="222" t="s">
        <v>308</v>
      </c>
      <c r="D6" s="15">
        <v>7</v>
      </c>
      <c r="E6" s="15">
        <v>7</v>
      </c>
      <c r="F6" s="15">
        <v>7</v>
      </c>
      <c r="G6" s="16"/>
      <c r="H6" s="15"/>
      <c r="I6" s="15"/>
      <c r="J6" s="15">
        <v>1</v>
      </c>
      <c r="K6" s="15"/>
      <c r="L6" s="218"/>
      <c r="M6" s="223">
        <v>300000</v>
      </c>
      <c r="N6" s="240" t="s">
        <v>416</v>
      </c>
    </row>
    <row r="7" spans="2:14" ht="28.5" customHeight="1" x14ac:dyDescent="0.25">
      <c r="B7" s="133">
        <v>2</v>
      </c>
      <c r="C7" s="134" t="s">
        <v>309</v>
      </c>
      <c r="D7" s="12">
        <v>7</v>
      </c>
      <c r="E7" s="12">
        <v>7</v>
      </c>
      <c r="F7" s="12">
        <v>7</v>
      </c>
      <c r="G7" s="13"/>
      <c r="H7" s="12"/>
      <c r="I7" s="12"/>
      <c r="J7" s="12">
        <v>1</v>
      </c>
      <c r="K7" s="12"/>
      <c r="L7" s="217"/>
      <c r="M7" s="220">
        <v>300000</v>
      </c>
      <c r="N7" s="241" t="s">
        <v>417</v>
      </c>
    </row>
    <row r="8" spans="2:14" ht="28.5" customHeight="1" x14ac:dyDescent="0.25">
      <c r="B8" s="133">
        <v>4</v>
      </c>
      <c r="C8" s="134" t="s">
        <v>310</v>
      </c>
      <c r="D8" s="12">
        <v>7</v>
      </c>
      <c r="E8" s="12">
        <v>7</v>
      </c>
      <c r="F8" s="12">
        <v>5</v>
      </c>
      <c r="G8" s="13"/>
      <c r="H8" s="12"/>
      <c r="I8" s="12"/>
      <c r="J8" s="12">
        <v>1</v>
      </c>
      <c r="K8" s="12"/>
      <c r="L8" s="217"/>
      <c r="M8" s="220">
        <v>300000</v>
      </c>
      <c r="N8" s="241" t="s">
        <v>416</v>
      </c>
    </row>
    <row r="9" spans="2:14" ht="28.5" customHeight="1" x14ac:dyDescent="0.25">
      <c r="B9" s="133">
        <v>6</v>
      </c>
      <c r="C9" s="134" t="s">
        <v>311</v>
      </c>
      <c r="D9" s="12">
        <v>7</v>
      </c>
      <c r="E9" s="12">
        <v>7</v>
      </c>
      <c r="F9" s="12">
        <v>0</v>
      </c>
      <c r="G9" s="13"/>
      <c r="H9" s="12"/>
      <c r="I9" s="12"/>
      <c r="J9" s="12">
        <v>1</v>
      </c>
      <c r="K9" s="12"/>
      <c r="L9" s="217"/>
      <c r="M9" s="220">
        <v>300000</v>
      </c>
      <c r="N9" s="241" t="s">
        <v>416</v>
      </c>
    </row>
    <row r="10" spans="2:14" ht="28.5" customHeight="1" x14ac:dyDescent="0.25">
      <c r="B10" s="133">
        <v>7</v>
      </c>
      <c r="C10" s="134" t="s">
        <v>312</v>
      </c>
      <c r="D10" s="12">
        <v>7</v>
      </c>
      <c r="E10" s="12">
        <v>7</v>
      </c>
      <c r="F10" s="12">
        <v>0</v>
      </c>
      <c r="G10" s="13"/>
      <c r="H10" s="12"/>
      <c r="I10" s="12"/>
      <c r="J10" s="12">
        <v>1</v>
      </c>
      <c r="K10" s="12"/>
      <c r="L10" s="217"/>
      <c r="M10" s="220">
        <v>300000</v>
      </c>
      <c r="N10" s="241" t="s">
        <v>418</v>
      </c>
    </row>
    <row r="11" spans="2:14" ht="28.5" customHeight="1" x14ac:dyDescent="0.25">
      <c r="B11" s="133">
        <v>8</v>
      </c>
      <c r="C11" s="134" t="s">
        <v>313</v>
      </c>
      <c r="D11" s="12">
        <v>7</v>
      </c>
      <c r="E11" s="11">
        <v>7</v>
      </c>
      <c r="F11" s="12">
        <v>7</v>
      </c>
      <c r="G11" s="13"/>
      <c r="H11" s="12"/>
      <c r="I11" s="12"/>
      <c r="J11" s="12">
        <v>1</v>
      </c>
      <c r="K11" s="12"/>
      <c r="L11" s="217"/>
      <c r="M11" s="220">
        <v>300000</v>
      </c>
      <c r="N11" s="241" t="s">
        <v>416</v>
      </c>
    </row>
    <row r="12" spans="2:14" ht="28.5" customHeight="1" x14ac:dyDescent="0.25">
      <c r="B12" s="133">
        <v>9</v>
      </c>
      <c r="C12" s="134" t="s">
        <v>314</v>
      </c>
      <c r="D12" s="12">
        <v>7</v>
      </c>
      <c r="E12" s="12">
        <v>1</v>
      </c>
      <c r="F12" s="12">
        <v>7</v>
      </c>
      <c r="G12" s="13"/>
      <c r="H12" s="12"/>
      <c r="I12" s="12"/>
      <c r="J12" s="12">
        <v>1</v>
      </c>
      <c r="K12" s="12"/>
      <c r="L12" s="217"/>
      <c r="M12" s="220">
        <v>300000</v>
      </c>
      <c r="N12" s="241" t="s">
        <v>416</v>
      </c>
    </row>
    <row r="13" spans="2:14" ht="28.5" customHeight="1" x14ac:dyDescent="0.25">
      <c r="B13" s="133">
        <v>10</v>
      </c>
      <c r="C13" s="134" t="s">
        <v>315</v>
      </c>
      <c r="D13" s="12">
        <v>7</v>
      </c>
      <c r="E13" s="12">
        <v>7</v>
      </c>
      <c r="F13" s="12">
        <v>0</v>
      </c>
      <c r="G13" s="13"/>
      <c r="H13" s="12"/>
      <c r="I13" s="12"/>
      <c r="J13" s="12">
        <v>1</v>
      </c>
      <c r="K13" s="12"/>
      <c r="L13" s="217"/>
      <c r="M13" s="220">
        <v>300000</v>
      </c>
      <c r="N13" s="241" t="s">
        <v>416</v>
      </c>
    </row>
    <row r="14" spans="2:14" ht="28.5" customHeight="1" x14ac:dyDescent="0.25">
      <c r="B14" s="133">
        <v>11</v>
      </c>
      <c r="C14" s="134" t="s">
        <v>316</v>
      </c>
      <c r="D14" s="12">
        <v>7</v>
      </c>
      <c r="E14" s="12">
        <v>1</v>
      </c>
      <c r="F14" s="12">
        <v>0</v>
      </c>
      <c r="G14" s="13"/>
      <c r="H14" s="12"/>
      <c r="I14" s="12"/>
      <c r="J14" s="12">
        <v>1</v>
      </c>
      <c r="K14" s="12"/>
      <c r="L14" s="217"/>
      <c r="M14" s="220">
        <v>300000</v>
      </c>
      <c r="N14" s="241" t="s">
        <v>416</v>
      </c>
    </row>
    <row r="15" spans="2:14" ht="28.5" customHeight="1" x14ac:dyDescent="0.25">
      <c r="B15" s="133">
        <v>12</v>
      </c>
      <c r="C15" s="134" t="s">
        <v>317</v>
      </c>
      <c r="D15" s="12">
        <v>7</v>
      </c>
      <c r="E15" s="12">
        <v>7</v>
      </c>
      <c r="F15" s="12">
        <v>7</v>
      </c>
      <c r="G15" s="13"/>
      <c r="H15" s="12"/>
      <c r="I15" s="12"/>
      <c r="J15" s="12">
        <v>1</v>
      </c>
      <c r="K15" s="12"/>
      <c r="L15" s="217"/>
      <c r="M15" s="220">
        <v>300000</v>
      </c>
      <c r="N15" s="241" t="s">
        <v>416</v>
      </c>
    </row>
    <row r="16" spans="2:14" ht="28.5" customHeight="1" x14ac:dyDescent="0.25">
      <c r="B16" s="133">
        <v>13</v>
      </c>
      <c r="C16" s="134" t="s">
        <v>318</v>
      </c>
      <c r="D16" s="12">
        <v>7</v>
      </c>
      <c r="E16" s="12">
        <v>1</v>
      </c>
      <c r="F16" s="12">
        <v>7</v>
      </c>
      <c r="G16" s="13"/>
      <c r="H16" s="12"/>
      <c r="I16" s="12"/>
      <c r="J16" s="12">
        <v>1</v>
      </c>
      <c r="K16" s="12"/>
      <c r="L16" s="217"/>
      <c r="M16" s="220">
        <v>300000</v>
      </c>
      <c r="N16" s="241" t="s">
        <v>419</v>
      </c>
    </row>
    <row r="17" spans="2:14" ht="28.5" customHeight="1" x14ac:dyDescent="0.25">
      <c r="B17" s="133">
        <v>14</v>
      </c>
      <c r="C17" s="134" t="s">
        <v>319</v>
      </c>
      <c r="D17" s="12">
        <v>7</v>
      </c>
      <c r="E17" s="12">
        <v>7</v>
      </c>
      <c r="F17" s="12">
        <v>5</v>
      </c>
      <c r="G17" s="13"/>
      <c r="H17" s="12"/>
      <c r="I17" s="12"/>
      <c r="J17" s="12">
        <v>1</v>
      </c>
      <c r="K17" s="12"/>
      <c r="L17" s="217"/>
      <c r="M17" s="220">
        <v>300000</v>
      </c>
      <c r="N17" s="241" t="s">
        <v>418</v>
      </c>
    </row>
    <row r="18" spans="2:14" s="9" customFormat="1" ht="33.75" customHeight="1" x14ac:dyDescent="0.25">
      <c r="B18" s="133">
        <v>15</v>
      </c>
      <c r="C18" s="134" t="s">
        <v>320</v>
      </c>
      <c r="D18" s="12">
        <v>7</v>
      </c>
      <c r="E18" s="12">
        <v>7</v>
      </c>
      <c r="F18" s="12">
        <v>0</v>
      </c>
      <c r="G18" s="13"/>
      <c r="H18" s="12"/>
      <c r="I18" s="12"/>
      <c r="J18" s="12">
        <v>1</v>
      </c>
      <c r="K18" s="12"/>
      <c r="L18" s="217"/>
      <c r="M18" s="220">
        <v>300000</v>
      </c>
      <c r="N18" s="241" t="s">
        <v>416</v>
      </c>
    </row>
    <row r="19" spans="2:14" s="9" customFormat="1" ht="36.75" customHeight="1" x14ac:dyDescent="0.25">
      <c r="B19" s="133">
        <v>16</v>
      </c>
      <c r="C19" s="134" t="s">
        <v>321</v>
      </c>
      <c r="D19" s="12">
        <v>7</v>
      </c>
      <c r="E19" s="12">
        <v>7</v>
      </c>
      <c r="F19" s="12">
        <v>7</v>
      </c>
      <c r="G19" s="13"/>
      <c r="H19" s="12"/>
      <c r="I19" s="12"/>
      <c r="J19" s="12">
        <v>1</v>
      </c>
      <c r="K19" s="12"/>
      <c r="L19" s="217"/>
      <c r="M19" s="220">
        <v>300000</v>
      </c>
      <c r="N19" s="241" t="s">
        <v>420</v>
      </c>
    </row>
    <row r="20" spans="2:14" s="9" customFormat="1" ht="31.5" customHeight="1" x14ac:dyDescent="0.25">
      <c r="B20" s="133">
        <v>17</v>
      </c>
      <c r="C20" s="134" t="s">
        <v>322</v>
      </c>
      <c r="D20" s="12">
        <v>7</v>
      </c>
      <c r="E20" s="12">
        <v>7</v>
      </c>
      <c r="F20" s="12">
        <v>5</v>
      </c>
      <c r="G20" s="13"/>
      <c r="H20" s="12"/>
      <c r="I20" s="12"/>
      <c r="J20" s="12">
        <v>1</v>
      </c>
      <c r="K20" s="12"/>
      <c r="L20" s="217"/>
      <c r="M20" s="220">
        <v>300000</v>
      </c>
      <c r="N20" s="241" t="s">
        <v>421</v>
      </c>
    </row>
    <row r="21" spans="2:14" ht="28.5" customHeight="1" x14ac:dyDescent="0.25">
      <c r="B21" s="133">
        <v>18</v>
      </c>
      <c r="C21" s="134" t="s">
        <v>323</v>
      </c>
      <c r="D21" s="12">
        <v>7</v>
      </c>
      <c r="E21" s="12">
        <v>7</v>
      </c>
      <c r="F21" s="12">
        <v>0</v>
      </c>
      <c r="G21" s="13"/>
      <c r="H21" s="12"/>
      <c r="I21" s="12"/>
      <c r="J21" s="12">
        <v>1</v>
      </c>
      <c r="K21" s="12"/>
      <c r="L21" s="217"/>
      <c r="M21" s="220">
        <v>300000</v>
      </c>
      <c r="N21" s="241" t="s">
        <v>416</v>
      </c>
    </row>
    <row r="22" spans="2:14" ht="28.5" customHeight="1" x14ac:dyDescent="0.25">
      <c r="B22" s="133">
        <v>19</v>
      </c>
      <c r="C22" s="134" t="s">
        <v>324</v>
      </c>
      <c r="D22" s="12">
        <v>7</v>
      </c>
      <c r="E22" s="12">
        <v>7</v>
      </c>
      <c r="F22" s="12">
        <v>7</v>
      </c>
      <c r="G22" s="13"/>
      <c r="H22" s="12"/>
      <c r="I22" s="12"/>
      <c r="J22" s="12">
        <v>1</v>
      </c>
      <c r="K22" s="12"/>
      <c r="L22" s="217"/>
      <c r="M22" s="220">
        <v>300000</v>
      </c>
      <c r="N22" s="241" t="s">
        <v>416</v>
      </c>
    </row>
    <row r="23" spans="2:14" s="9" customFormat="1" ht="28.5" customHeight="1" x14ac:dyDescent="0.25">
      <c r="B23" s="133">
        <v>20</v>
      </c>
      <c r="C23" s="134" t="s">
        <v>325</v>
      </c>
      <c r="D23" s="12">
        <v>7</v>
      </c>
      <c r="E23" s="12">
        <v>7</v>
      </c>
      <c r="F23" s="12">
        <v>7</v>
      </c>
      <c r="G23" s="13"/>
      <c r="H23" s="12"/>
      <c r="I23" s="12"/>
      <c r="J23" s="12">
        <v>1</v>
      </c>
      <c r="K23" s="12"/>
      <c r="L23" s="217"/>
      <c r="M23" s="220">
        <v>300000</v>
      </c>
      <c r="N23" s="241" t="s">
        <v>416</v>
      </c>
    </row>
    <row r="24" spans="2:14" ht="28.5" customHeight="1" x14ac:dyDescent="0.25">
      <c r="B24" s="133">
        <v>21</v>
      </c>
      <c r="C24" s="134" t="s">
        <v>326</v>
      </c>
      <c r="D24" s="12">
        <v>7</v>
      </c>
      <c r="E24" s="12">
        <v>7</v>
      </c>
      <c r="F24" s="12">
        <v>7</v>
      </c>
      <c r="G24" s="13"/>
      <c r="H24" s="12"/>
      <c r="I24" s="12"/>
      <c r="J24" s="12">
        <v>1</v>
      </c>
      <c r="K24" s="12"/>
      <c r="L24" s="217"/>
      <c r="M24" s="220">
        <v>300000</v>
      </c>
      <c r="N24" s="241" t="s">
        <v>416</v>
      </c>
    </row>
    <row r="25" spans="2:14" ht="28.5" customHeight="1" x14ac:dyDescent="0.25">
      <c r="B25" s="133">
        <v>22</v>
      </c>
      <c r="C25" s="134" t="s">
        <v>327</v>
      </c>
      <c r="D25" s="12">
        <v>7</v>
      </c>
      <c r="E25" s="12">
        <v>7</v>
      </c>
      <c r="F25" s="12">
        <v>7</v>
      </c>
      <c r="G25" s="13"/>
      <c r="H25" s="12"/>
      <c r="I25" s="12"/>
      <c r="J25" s="12">
        <v>1</v>
      </c>
      <c r="K25" s="12"/>
      <c r="L25" s="217"/>
      <c r="M25" s="220">
        <v>300000</v>
      </c>
      <c r="N25" s="241" t="s">
        <v>422</v>
      </c>
    </row>
    <row r="26" spans="2:14" ht="28.5" customHeight="1" x14ac:dyDescent="0.25">
      <c r="B26" s="133">
        <v>23</v>
      </c>
      <c r="C26" s="134" t="s">
        <v>328</v>
      </c>
      <c r="D26" s="12">
        <v>7</v>
      </c>
      <c r="E26" s="12">
        <v>1</v>
      </c>
      <c r="F26" s="12">
        <v>0</v>
      </c>
      <c r="G26" s="13"/>
      <c r="H26" s="12"/>
      <c r="I26" s="12"/>
      <c r="J26" s="12">
        <v>1</v>
      </c>
      <c r="K26" s="12"/>
      <c r="L26" s="217"/>
      <c r="M26" s="220">
        <v>300000</v>
      </c>
      <c r="N26" s="241" t="s">
        <v>416</v>
      </c>
    </row>
    <row r="27" spans="2:14" s="9" customFormat="1" ht="28.5" customHeight="1" x14ac:dyDescent="0.25">
      <c r="B27" s="133">
        <v>24</v>
      </c>
      <c r="C27" s="134" t="s">
        <v>329</v>
      </c>
      <c r="D27" s="12">
        <v>7</v>
      </c>
      <c r="E27" s="12">
        <v>7</v>
      </c>
      <c r="F27" s="12">
        <v>7</v>
      </c>
      <c r="G27" s="13"/>
      <c r="H27" s="12"/>
      <c r="I27" s="12"/>
      <c r="J27" s="12">
        <v>1</v>
      </c>
      <c r="K27" s="12"/>
      <c r="L27" s="217"/>
      <c r="M27" s="220">
        <v>300000</v>
      </c>
      <c r="N27" s="241" t="s">
        <v>423</v>
      </c>
    </row>
    <row r="28" spans="2:14" ht="28.5" customHeight="1" x14ac:dyDescent="0.25">
      <c r="B28" s="133">
        <v>25</v>
      </c>
      <c r="C28" s="134" t="s">
        <v>330</v>
      </c>
      <c r="D28" s="12">
        <v>7</v>
      </c>
      <c r="E28" s="12">
        <v>1</v>
      </c>
      <c r="F28" s="12">
        <v>7</v>
      </c>
      <c r="G28" s="13"/>
      <c r="H28" s="12"/>
      <c r="I28" s="12"/>
      <c r="J28" s="12">
        <v>1</v>
      </c>
      <c r="K28" s="12"/>
      <c r="L28" s="217"/>
      <c r="M28" s="220">
        <v>300000</v>
      </c>
      <c r="N28" s="241" t="s">
        <v>424</v>
      </c>
    </row>
    <row r="29" spans="2:14" ht="28.5" customHeight="1" x14ac:dyDescent="0.25">
      <c r="B29" s="133">
        <v>26</v>
      </c>
      <c r="C29" s="134" t="s">
        <v>331</v>
      </c>
      <c r="D29" s="12">
        <v>7</v>
      </c>
      <c r="E29" s="12">
        <v>7</v>
      </c>
      <c r="F29" s="12">
        <v>7</v>
      </c>
      <c r="G29" s="13"/>
      <c r="H29" s="12"/>
      <c r="I29" s="12"/>
      <c r="J29" s="12">
        <v>1</v>
      </c>
      <c r="K29" s="12"/>
      <c r="L29" s="217"/>
      <c r="M29" s="220">
        <v>300000</v>
      </c>
      <c r="N29" s="241" t="s">
        <v>416</v>
      </c>
    </row>
    <row r="30" spans="2:14" ht="28.5" customHeight="1" x14ac:dyDescent="0.25">
      <c r="B30" s="133">
        <v>27</v>
      </c>
      <c r="C30" s="134" t="s">
        <v>332</v>
      </c>
      <c r="D30" s="12">
        <v>7</v>
      </c>
      <c r="E30" s="12">
        <v>7</v>
      </c>
      <c r="F30" s="12">
        <v>7</v>
      </c>
      <c r="G30" s="13"/>
      <c r="H30" s="12"/>
      <c r="I30" s="12"/>
      <c r="J30" s="12">
        <v>1</v>
      </c>
      <c r="K30" s="12"/>
      <c r="L30" s="217"/>
      <c r="M30" s="220">
        <v>300000</v>
      </c>
      <c r="N30" s="241" t="s">
        <v>416</v>
      </c>
    </row>
    <row r="31" spans="2:14" ht="28.5" customHeight="1" x14ac:dyDescent="0.25">
      <c r="B31" s="133">
        <v>29</v>
      </c>
      <c r="C31" s="134" t="s">
        <v>333</v>
      </c>
      <c r="D31" s="12">
        <v>7</v>
      </c>
      <c r="E31" s="12">
        <v>7</v>
      </c>
      <c r="F31" s="12">
        <v>7</v>
      </c>
      <c r="G31" s="13"/>
      <c r="H31" s="12"/>
      <c r="I31" s="12"/>
      <c r="J31" s="12">
        <v>1</v>
      </c>
      <c r="K31" s="12"/>
      <c r="L31" s="217"/>
      <c r="M31" s="220">
        <v>300000</v>
      </c>
      <c r="N31" s="241" t="s">
        <v>416</v>
      </c>
    </row>
    <row r="32" spans="2:14" ht="28.5" customHeight="1" x14ac:dyDescent="0.25">
      <c r="B32" s="133">
        <v>30</v>
      </c>
      <c r="C32" s="134" t="s">
        <v>334</v>
      </c>
      <c r="D32" s="12">
        <v>7</v>
      </c>
      <c r="E32" s="12">
        <v>7</v>
      </c>
      <c r="F32" s="12">
        <v>7</v>
      </c>
      <c r="G32" s="13"/>
      <c r="H32" s="12"/>
      <c r="I32" s="12"/>
      <c r="J32" s="12">
        <v>1</v>
      </c>
      <c r="K32" s="12"/>
      <c r="L32" s="217"/>
      <c r="M32" s="220">
        <v>300000</v>
      </c>
      <c r="N32" s="241" t="s">
        <v>416</v>
      </c>
    </row>
    <row r="33" spans="2:14" s="9" customFormat="1" ht="28.5" customHeight="1" x14ac:dyDescent="0.25">
      <c r="B33" s="133">
        <v>32</v>
      </c>
      <c r="C33" s="134" t="s">
        <v>335</v>
      </c>
      <c r="D33" s="12">
        <v>7</v>
      </c>
      <c r="E33" s="12">
        <v>7</v>
      </c>
      <c r="F33" s="12">
        <v>5</v>
      </c>
      <c r="G33" s="13"/>
      <c r="H33" s="12"/>
      <c r="I33" s="12"/>
      <c r="J33" s="12">
        <v>1</v>
      </c>
      <c r="K33" s="12"/>
      <c r="L33" s="217"/>
      <c r="M33" s="220">
        <v>300000</v>
      </c>
      <c r="N33" s="241" t="s">
        <v>424</v>
      </c>
    </row>
    <row r="34" spans="2:14" s="9" customFormat="1" ht="34.5" customHeight="1" x14ac:dyDescent="0.25">
      <c r="B34" s="133">
        <v>34</v>
      </c>
      <c r="C34" s="134" t="s">
        <v>336</v>
      </c>
      <c r="D34" s="12">
        <v>7</v>
      </c>
      <c r="E34" s="12">
        <v>7</v>
      </c>
      <c r="F34" s="12">
        <v>7</v>
      </c>
      <c r="G34" s="13"/>
      <c r="H34" s="12"/>
      <c r="I34" s="12"/>
      <c r="J34" s="12">
        <v>1</v>
      </c>
      <c r="K34" s="12"/>
      <c r="L34" s="217"/>
      <c r="M34" s="220">
        <v>300000</v>
      </c>
      <c r="N34" s="241" t="s">
        <v>416</v>
      </c>
    </row>
    <row r="35" spans="2:14" ht="28.5" customHeight="1" x14ac:dyDescent="0.25">
      <c r="B35" s="133">
        <v>35</v>
      </c>
      <c r="C35" s="134" t="s">
        <v>337</v>
      </c>
      <c r="D35" s="12">
        <v>7</v>
      </c>
      <c r="E35" s="12">
        <v>7</v>
      </c>
      <c r="F35" s="12">
        <v>7</v>
      </c>
      <c r="G35" s="13"/>
      <c r="H35" s="12"/>
      <c r="I35" s="12"/>
      <c r="J35" s="12">
        <v>1</v>
      </c>
      <c r="K35" s="12"/>
      <c r="L35" s="217"/>
      <c r="M35" s="220">
        <v>300000</v>
      </c>
      <c r="N35" s="241" t="s">
        <v>416</v>
      </c>
    </row>
    <row r="36" spans="2:14" ht="28.5" customHeight="1" x14ac:dyDescent="0.25">
      <c r="B36" s="133">
        <v>36</v>
      </c>
      <c r="C36" s="134" t="s">
        <v>338</v>
      </c>
      <c r="D36" s="12">
        <v>7</v>
      </c>
      <c r="E36" s="12">
        <v>4</v>
      </c>
      <c r="F36" s="12">
        <v>0</v>
      </c>
      <c r="G36" s="13"/>
      <c r="H36" s="12"/>
      <c r="I36" s="12"/>
      <c r="J36" s="12">
        <v>1</v>
      </c>
      <c r="K36" s="12"/>
      <c r="L36" s="217"/>
      <c r="M36" s="220">
        <v>300000</v>
      </c>
      <c r="N36" s="241" t="s">
        <v>416</v>
      </c>
    </row>
    <row r="37" spans="2:14" ht="28.5" customHeight="1" x14ac:dyDescent="0.25">
      <c r="B37" s="133">
        <v>37</v>
      </c>
      <c r="C37" s="134" t="s">
        <v>339</v>
      </c>
      <c r="D37" s="12">
        <v>7</v>
      </c>
      <c r="E37" s="12">
        <v>7</v>
      </c>
      <c r="F37" s="12">
        <v>7</v>
      </c>
      <c r="G37" s="13"/>
      <c r="H37" s="12"/>
      <c r="I37" s="12"/>
      <c r="J37" s="12">
        <v>1</v>
      </c>
      <c r="K37" s="12"/>
      <c r="L37" s="217"/>
      <c r="M37" s="220">
        <v>300000</v>
      </c>
      <c r="N37" s="241" t="s">
        <v>416</v>
      </c>
    </row>
    <row r="38" spans="2:14" ht="28.5" customHeight="1" x14ac:dyDescent="0.25">
      <c r="B38" s="133">
        <v>38</v>
      </c>
      <c r="C38" s="134" t="s">
        <v>340</v>
      </c>
      <c r="D38" s="12">
        <v>7</v>
      </c>
      <c r="E38" s="15">
        <v>7</v>
      </c>
      <c r="F38" s="15">
        <v>7</v>
      </c>
      <c r="G38" s="16"/>
      <c r="H38" s="15"/>
      <c r="I38" s="15"/>
      <c r="J38" s="15">
        <v>1</v>
      </c>
      <c r="K38" s="15"/>
      <c r="L38" s="218"/>
      <c r="M38" s="220">
        <v>300000</v>
      </c>
      <c r="N38" s="241" t="s">
        <v>416</v>
      </c>
    </row>
    <row r="39" spans="2:14" s="9" customFormat="1" ht="28.5" customHeight="1" x14ac:dyDescent="0.25">
      <c r="B39" s="133">
        <v>39</v>
      </c>
      <c r="C39" s="134" t="s">
        <v>341</v>
      </c>
      <c r="D39" s="12">
        <v>7</v>
      </c>
      <c r="E39" s="15">
        <v>7</v>
      </c>
      <c r="F39" s="15">
        <v>7</v>
      </c>
      <c r="G39" s="16"/>
      <c r="H39" s="15"/>
      <c r="I39" s="15"/>
      <c r="J39" s="15">
        <v>1</v>
      </c>
      <c r="K39" s="15"/>
      <c r="L39" s="218"/>
      <c r="M39" s="220">
        <v>300000</v>
      </c>
      <c r="N39" s="241" t="s">
        <v>416</v>
      </c>
    </row>
    <row r="40" spans="2:14" ht="28.5" customHeight="1" x14ac:dyDescent="0.25">
      <c r="B40" s="133">
        <v>45</v>
      </c>
      <c r="C40" s="134" t="s">
        <v>342</v>
      </c>
      <c r="D40" s="12">
        <v>7</v>
      </c>
      <c r="E40" s="12">
        <v>7</v>
      </c>
      <c r="F40" s="12">
        <v>0</v>
      </c>
      <c r="G40" s="13"/>
      <c r="H40" s="12"/>
      <c r="I40" s="12"/>
      <c r="J40" s="12">
        <v>1</v>
      </c>
      <c r="K40" s="12"/>
      <c r="L40" s="217"/>
      <c r="M40" s="220">
        <v>300000</v>
      </c>
      <c r="N40" s="241" t="s">
        <v>416</v>
      </c>
    </row>
    <row r="41" spans="2:14" s="9" customFormat="1" ht="28.5" customHeight="1" x14ac:dyDescent="0.25">
      <c r="B41" s="133">
        <v>46</v>
      </c>
      <c r="C41" s="134" t="s">
        <v>343</v>
      </c>
      <c r="D41" s="12">
        <v>7</v>
      </c>
      <c r="E41" s="12">
        <v>7</v>
      </c>
      <c r="F41" s="12">
        <v>7</v>
      </c>
      <c r="G41" s="13"/>
      <c r="H41" s="12"/>
      <c r="I41" s="12"/>
      <c r="J41" s="12">
        <v>1</v>
      </c>
      <c r="K41" s="12"/>
      <c r="L41" s="217"/>
      <c r="M41" s="220">
        <v>300000</v>
      </c>
      <c r="N41" s="241" t="s">
        <v>416</v>
      </c>
    </row>
    <row r="42" spans="2:14" s="9" customFormat="1" ht="28.5" customHeight="1" x14ac:dyDescent="0.25">
      <c r="B42" s="133">
        <v>47</v>
      </c>
      <c r="C42" s="134" t="s">
        <v>344</v>
      </c>
      <c r="D42" s="12">
        <v>7</v>
      </c>
      <c r="E42" s="12">
        <v>7</v>
      </c>
      <c r="F42" s="12">
        <v>7</v>
      </c>
      <c r="G42" s="13"/>
      <c r="H42" s="12"/>
      <c r="I42" s="12"/>
      <c r="J42" s="12">
        <v>1</v>
      </c>
      <c r="K42" s="12"/>
      <c r="L42" s="217"/>
      <c r="M42" s="220">
        <v>300000</v>
      </c>
      <c r="N42" s="241" t="s">
        <v>416</v>
      </c>
    </row>
    <row r="43" spans="2:14" s="9" customFormat="1" ht="34.5" customHeight="1" x14ac:dyDescent="0.25">
      <c r="B43" s="133">
        <v>48</v>
      </c>
      <c r="C43" s="134" t="s">
        <v>345</v>
      </c>
      <c r="D43" s="12">
        <v>7</v>
      </c>
      <c r="E43" s="12">
        <v>7</v>
      </c>
      <c r="F43" s="12">
        <v>7</v>
      </c>
      <c r="G43" s="13"/>
      <c r="H43" s="12"/>
      <c r="I43" s="12"/>
      <c r="J43" s="12">
        <v>1</v>
      </c>
      <c r="K43" s="12"/>
      <c r="L43" s="217"/>
      <c r="M43" s="220">
        <v>300000</v>
      </c>
      <c r="N43" s="241" t="s">
        <v>425</v>
      </c>
    </row>
    <row r="44" spans="2:14" ht="28.5" customHeight="1" x14ac:dyDescent="0.25">
      <c r="B44" s="133">
        <v>50</v>
      </c>
      <c r="C44" s="134" t="s">
        <v>346</v>
      </c>
      <c r="D44" s="12">
        <v>7</v>
      </c>
      <c r="E44" s="12">
        <v>7</v>
      </c>
      <c r="F44" s="12">
        <v>7</v>
      </c>
      <c r="G44" s="13"/>
      <c r="H44" s="12"/>
      <c r="I44" s="12"/>
      <c r="J44" s="12">
        <v>1</v>
      </c>
      <c r="K44" s="12"/>
      <c r="L44" s="217"/>
      <c r="M44" s="220">
        <v>300000</v>
      </c>
      <c r="N44" s="241" t="s">
        <v>416</v>
      </c>
    </row>
    <row r="45" spans="2:14" ht="28.5" customHeight="1" x14ac:dyDescent="0.25">
      <c r="B45" s="133">
        <v>51</v>
      </c>
      <c r="C45" s="134" t="s">
        <v>347</v>
      </c>
      <c r="D45" s="12">
        <v>7</v>
      </c>
      <c r="E45" s="12">
        <v>1</v>
      </c>
      <c r="F45" s="12">
        <v>7</v>
      </c>
      <c r="G45" s="13"/>
      <c r="H45" s="12"/>
      <c r="I45" s="12"/>
      <c r="J45" s="12">
        <v>1</v>
      </c>
      <c r="K45" s="12"/>
      <c r="L45" s="217"/>
      <c r="M45" s="220">
        <v>300000</v>
      </c>
      <c r="N45" s="241" t="s">
        <v>426</v>
      </c>
    </row>
    <row r="46" spans="2:14" ht="28.5" customHeight="1" x14ac:dyDescent="0.25">
      <c r="B46" s="133">
        <v>54</v>
      </c>
      <c r="C46" s="134" t="s">
        <v>348</v>
      </c>
      <c r="D46" s="12">
        <v>7</v>
      </c>
      <c r="E46" s="12">
        <v>7</v>
      </c>
      <c r="F46" s="12">
        <v>7</v>
      </c>
      <c r="G46" s="13"/>
      <c r="H46" s="12"/>
      <c r="I46" s="12"/>
      <c r="J46" s="12">
        <v>1</v>
      </c>
      <c r="K46" s="12"/>
      <c r="L46" s="217"/>
      <c r="M46" s="220">
        <v>300000</v>
      </c>
      <c r="N46" s="241" t="s">
        <v>416</v>
      </c>
    </row>
    <row r="47" spans="2:14" ht="28.5" customHeight="1" x14ac:dyDescent="0.25">
      <c r="B47" s="133">
        <v>55</v>
      </c>
      <c r="C47" s="134" t="s">
        <v>349</v>
      </c>
      <c r="D47" s="12">
        <v>7</v>
      </c>
      <c r="E47" s="12">
        <v>1</v>
      </c>
      <c r="F47" s="12">
        <v>0</v>
      </c>
      <c r="G47" s="13"/>
      <c r="H47" s="12"/>
      <c r="I47" s="12"/>
      <c r="J47" s="12">
        <v>1</v>
      </c>
      <c r="K47" s="12"/>
      <c r="L47" s="217"/>
      <c r="M47" s="220">
        <v>300000</v>
      </c>
      <c r="N47" s="241" t="s">
        <v>416</v>
      </c>
    </row>
    <row r="48" spans="2:14" ht="28.5" customHeight="1" x14ac:dyDescent="0.25">
      <c r="B48" s="133">
        <v>56</v>
      </c>
      <c r="C48" s="134" t="s">
        <v>350</v>
      </c>
      <c r="D48" s="12">
        <v>7</v>
      </c>
      <c r="E48" s="12">
        <v>7</v>
      </c>
      <c r="F48" s="12">
        <v>7</v>
      </c>
      <c r="G48" s="13"/>
      <c r="H48" s="12"/>
      <c r="I48" s="12"/>
      <c r="J48" s="12">
        <v>1</v>
      </c>
      <c r="K48" s="12"/>
      <c r="L48" s="217"/>
      <c r="M48" s="220">
        <v>300000</v>
      </c>
      <c r="N48" s="241" t="s">
        <v>416</v>
      </c>
    </row>
    <row r="49" spans="2:14" ht="28.5" customHeight="1" x14ac:dyDescent="0.25">
      <c r="B49" s="133">
        <v>57</v>
      </c>
      <c r="C49" s="134" t="s">
        <v>351</v>
      </c>
      <c r="D49" s="12">
        <v>7</v>
      </c>
      <c r="E49" s="12">
        <v>1</v>
      </c>
      <c r="F49" s="12">
        <v>7</v>
      </c>
      <c r="G49" s="13"/>
      <c r="H49" s="12"/>
      <c r="I49" s="12"/>
      <c r="J49" s="12">
        <v>1</v>
      </c>
      <c r="K49" s="12"/>
      <c r="L49" s="217"/>
      <c r="M49" s="220">
        <v>300000</v>
      </c>
      <c r="N49" s="241" t="s">
        <v>427</v>
      </c>
    </row>
    <row r="50" spans="2:14" s="9" customFormat="1" ht="28.5" customHeight="1" x14ac:dyDescent="0.25">
      <c r="B50" s="133">
        <v>58</v>
      </c>
      <c r="C50" s="134" t="s">
        <v>352</v>
      </c>
      <c r="D50" s="12">
        <v>7</v>
      </c>
      <c r="E50" s="12">
        <v>7</v>
      </c>
      <c r="F50" s="12">
        <v>0</v>
      </c>
      <c r="G50" s="13"/>
      <c r="H50" s="12"/>
      <c r="I50" s="12"/>
      <c r="J50" s="12">
        <v>1</v>
      </c>
      <c r="K50" s="12"/>
      <c r="L50" s="217"/>
      <c r="M50" s="220">
        <v>300000</v>
      </c>
      <c r="N50" s="241" t="s">
        <v>416</v>
      </c>
    </row>
    <row r="51" spans="2:14" ht="28.5" customHeight="1" x14ac:dyDescent="0.25">
      <c r="B51" s="133">
        <v>60</v>
      </c>
      <c r="C51" s="134" t="s">
        <v>353</v>
      </c>
      <c r="D51" s="12">
        <v>7</v>
      </c>
      <c r="E51" s="12">
        <v>1</v>
      </c>
      <c r="F51" s="12">
        <v>7</v>
      </c>
      <c r="G51" s="13"/>
      <c r="H51" s="12"/>
      <c r="I51" s="12"/>
      <c r="J51" s="12">
        <v>1</v>
      </c>
      <c r="K51" s="12"/>
      <c r="L51" s="217"/>
      <c r="M51" s="220">
        <v>300000</v>
      </c>
      <c r="N51" s="241" t="s">
        <v>416</v>
      </c>
    </row>
    <row r="52" spans="2:14" ht="28.5" customHeight="1" x14ac:dyDescent="0.25">
      <c r="B52" s="133">
        <v>61</v>
      </c>
      <c r="C52" s="134" t="s">
        <v>354</v>
      </c>
      <c r="D52" s="12">
        <v>7</v>
      </c>
      <c r="E52" s="12">
        <v>7</v>
      </c>
      <c r="F52" s="12">
        <v>7</v>
      </c>
      <c r="G52" s="13"/>
      <c r="H52" s="12"/>
      <c r="I52" s="12"/>
      <c r="J52" s="12">
        <v>1</v>
      </c>
      <c r="K52" s="12"/>
      <c r="L52" s="217"/>
      <c r="M52" s="220">
        <v>300000</v>
      </c>
      <c r="N52" s="241" t="s">
        <v>416</v>
      </c>
    </row>
    <row r="53" spans="2:14" s="9" customFormat="1" ht="28.5" customHeight="1" x14ac:dyDescent="0.25">
      <c r="B53" s="133">
        <v>62</v>
      </c>
      <c r="C53" s="134" t="s">
        <v>355</v>
      </c>
      <c r="D53" s="12">
        <v>7</v>
      </c>
      <c r="E53" s="12">
        <v>7</v>
      </c>
      <c r="F53" s="12">
        <v>7</v>
      </c>
      <c r="G53" s="13"/>
      <c r="H53" s="12"/>
      <c r="I53" s="12"/>
      <c r="J53" s="12">
        <v>1</v>
      </c>
      <c r="K53" s="12"/>
      <c r="L53" s="217"/>
      <c r="M53" s="220">
        <v>300000</v>
      </c>
      <c r="N53" s="241" t="s">
        <v>416</v>
      </c>
    </row>
    <row r="54" spans="2:14" ht="28.5" customHeight="1" x14ac:dyDescent="0.25">
      <c r="B54" s="133">
        <v>63</v>
      </c>
      <c r="C54" s="134" t="s">
        <v>356</v>
      </c>
      <c r="D54" s="12">
        <v>7</v>
      </c>
      <c r="E54" s="12">
        <v>7</v>
      </c>
      <c r="F54" s="12">
        <v>5</v>
      </c>
      <c r="G54" s="13"/>
      <c r="H54" s="12"/>
      <c r="I54" s="12"/>
      <c r="J54" s="12">
        <v>1</v>
      </c>
      <c r="K54" s="12"/>
      <c r="L54" s="217"/>
      <c r="M54" s="220">
        <v>300000</v>
      </c>
      <c r="N54" s="241" t="s">
        <v>428</v>
      </c>
    </row>
    <row r="55" spans="2:14" ht="28.5" customHeight="1" x14ac:dyDescent="0.25">
      <c r="B55" s="133">
        <v>64</v>
      </c>
      <c r="C55" s="134" t="s">
        <v>357</v>
      </c>
      <c r="D55" s="12">
        <v>7</v>
      </c>
      <c r="E55" s="12">
        <v>1</v>
      </c>
      <c r="F55" s="12">
        <v>0</v>
      </c>
      <c r="G55" s="13"/>
      <c r="H55" s="12"/>
      <c r="I55" s="12"/>
      <c r="J55" s="12">
        <v>1</v>
      </c>
      <c r="K55" s="12"/>
      <c r="L55" s="217"/>
      <c r="M55" s="220">
        <v>300000</v>
      </c>
      <c r="N55" s="241" t="s">
        <v>416</v>
      </c>
    </row>
    <row r="56" spans="2:14" ht="28.5" customHeight="1" x14ac:dyDescent="0.25">
      <c r="B56" s="133">
        <v>65</v>
      </c>
      <c r="C56" s="134" t="s">
        <v>358</v>
      </c>
      <c r="D56" s="12">
        <v>7</v>
      </c>
      <c r="E56" s="12">
        <v>7</v>
      </c>
      <c r="F56" s="12">
        <v>7</v>
      </c>
      <c r="G56" s="13"/>
      <c r="H56" s="12"/>
      <c r="I56" s="12"/>
      <c r="J56" s="12">
        <v>1</v>
      </c>
      <c r="K56" s="12"/>
      <c r="L56" s="217"/>
      <c r="M56" s="220">
        <v>300000</v>
      </c>
      <c r="N56" s="241" t="s">
        <v>416</v>
      </c>
    </row>
    <row r="57" spans="2:14" ht="28.5" customHeight="1" x14ac:dyDescent="0.25">
      <c r="B57" s="133">
        <v>71</v>
      </c>
      <c r="C57" s="134" t="s">
        <v>359</v>
      </c>
      <c r="D57" s="12">
        <v>7</v>
      </c>
      <c r="E57" s="12">
        <v>1</v>
      </c>
      <c r="F57" s="12">
        <v>0</v>
      </c>
      <c r="G57" s="13"/>
      <c r="H57" s="12"/>
      <c r="I57" s="12"/>
      <c r="J57" s="12">
        <v>1</v>
      </c>
      <c r="K57" s="12"/>
      <c r="L57" s="217"/>
      <c r="M57" s="220">
        <v>300000</v>
      </c>
      <c r="N57" s="242" t="s">
        <v>429</v>
      </c>
    </row>
    <row r="58" spans="2:14" s="9" customFormat="1" ht="28.5" customHeight="1" x14ac:dyDescent="0.25">
      <c r="B58" s="133">
        <v>72</v>
      </c>
      <c r="C58" s="134" t="s">
        <v>360</v>
      </c>
      <c r="D58" s="12">
        <v>7</v>
      </c>
      <c r="E58" s="12">
        <v>1</v>
      </c>
      <c r="F58" s="12">
        <v>7</v>
      </c>
      <c r="G58" s="13"/>
      <c r="H58" s="12"/>
      <c r="I58" s="12"/>
      <c r="J58" s="12">
        <v>1</v>
      </c>
      <c r="K58" s="12"/>
      <c r="L58" s="217"/>
      <c r="M58" s="220">
        <v>300000</v>
      </c>
      <c r="N58" s="241" t="s">
        <v>430</v>
      </c>
    </row>
    <row r="59" spans="2:14" ht="31.5" customHeight="1" x14ac:dyDescent="0.25">
      <c r="B59" s="133">
        <v>78</v>
      </c>
      <c r="C59" s="134" t="s">
        <v>361</v>
      </c>
      <c r="D59" s="12">
        <v>7</v>
      </c>
      <c r="E59" s="12">
        <v>7</v>
      </c>
      <c r="F59" s="12">
        <v>0</v>
      </c>
      <c r="G59" s="13"/>
      <c r="H59" s="12"/>
      <c r="I59" s="12"/>
      <c r="J59" s="12">
        <v>1</v>
      </c>
      <c r="K59" s="12"/>
      <c r="L59" s="217"/>
      <c r="M59" s="220">
        <v>300000</v>
      </c>
      <c r="N59" s="241" t="s">
        <v>416</v>
      </c>
    </row>
    <row r="60" spans="2:14" ht="28.5" customHeight="1" x14ac:dyDescent="0.25">
      <c r="B60" s="133">
        <v>79</v>
      </c>
      <c r="C60" s="134" t="s">
        <v>362</v>
      </c>
      <c r="D60" s="12">
        <v>7</v>
      </c>
      <c r="E60" s="12">
        <v>1</v>
      </c>
      <c r="F60" s="12">
        <v>0</v>
      </c>
      <c r="G60" s="13"/>
      <c r="H60" s="12"/>
      <c r="I60" s="12"/>
      <c r="J60" s="12">
        <v>1</v>
      </c>
      <c r="K60" s="12"/>
      <c r="L60" s="217"/>
      <c r="M60" s="220">
        <v>300000</v>
      </c>
      <c r="N60" s="241" t="s">
        <v>416</v>
      </c>
    </row>
    <row r="61" spans="2:14" ht="28.5" customHeight="1" x14ac:dyDescent="0.25">
      <c r="B61" s="133">
        <v>80</v>
      </c>
      <c r="C61" s="134" t="s">
        <v>363</v>
      </c>
      <c r="D61" s="12">
        <v>7</v>
      </c>
      <c r="E61" s="12">
        <v>4</v>
      </c>
      <c r="F61" s="12">
        <v>0</v>
      </c>
      <c r="G61" s="13"/>
      <c r="H61" s="12"/>
      <c r="I61" s="12"/>
      <c r="J61" s="12">
        <v>1</v>
      </c>
      <c r="K61" s="12"/>
      <c r="L61" s="217"/>
      <c r="M61" s="220">
        <v>300000</v>
      </c>
      <c r="N61" s="241" t="s">
        <v>416</v>
      </c>
    </row>
    <row r="62" spans="2:14" s="9" customFormat="1" ht="28.5" customHeight="1" x14ac:dyDescent="0.25">
      <c r="B62" s="133">
        <v>82</v>
      </c>
      <c r="C62" s="134" t="s">
        <v>364</v>
      </c>
      <c r="D62" s="12">
        <v>7</v>
      </c>
      <c r="E62" s="12">
        <v>7</v>
      </c>
      <c r="F62" s="12">
        <v>0</v>
      </c>
      <c r="G62" s="13"/>
      <c r="H62" s="12"/>
      <c r="I62" s="12"/>
      <c r="J62" s="12">
        <v>1</v>
      </c>
      <c r="K62" s="12"/>
      <c r="L62" s="217"/>
      <c r="M62" s="220">
        <v>300000</v>
      </c>
      <c r="N62" s="241" t="s">
        <v>416</v>
      </c>
    </row>
    <row r="63" spans="2:14" ht="28.5" customHeight="1" x14ac:dyDescent="0.25">
      <c r="B63" s="133">
        <v>138</v>
      </c>
      <c r="C63" s="134" t="s">
        <v>365</v>
      </c>
      <c r="D63" s="12">
        <v>7</v>
      </c>
      <c r="E63" s="12">
        <v>1</v>
      </c>
      <c r="F63" s="12">
        <v>0</v>
      </c>
      <c r="G63" s="13"/>
      <c r="H63" s="12"/>
      <c r="I63" s="12"/>
      <c r="J63" s="12">
        <v>1</v>
      </c>
      <c r="K63" s="12"/>
      <c r="L63" s="217"/>
      <c r="M63" s="220">
        <v>300000</v>
      </c>
      <c r="N63" s="241" t="s">
        <v>425</v>
      </c>
    </row>
    <row r="64" spans="2:14" ht="28.5" customHeight="1" x14ac:dyDescent="0.25">
      <c r="B64" s="133">
        <v>160</v>
      </c>
      <c r="C64" s="134" t="s">
        <v>366</v>
      </c>
      <c r="D64" s="12">
        <v>7</v>
      </c>
      <c r="E64" s="12">
        <v>7</v>
      </c>
      <c r="F64" s="12">
        <v>0</v>
      </c>
      <c r="G64" s="13"/>
      <c r="H64" s="12"/>
      <c r="I64" s="12"/>
      <c r="J64" s="12">
        <v>1</v>
      </c>
      <c r="K64" s="12"/>
      <c r="L64" s="217"/>
      <c r="M64" s="220">
        <v>300000</v>
      </c>
      <c r="N64" s="241" t="s">
        <v>416</v>
      </c>
    </row>
    <row r="65" spans="2:14" ht="28.5" customHeight="1" x14ac:dyDescent="0.25">
      <c r="B65" s="133">
        <v>167</v>
      </c>
      <c r="C65" s="134" t="s">
        <v>367</v>
      </c>
      <c r="D65" s="12">
        <v>7</v>
      </c>
      <c r="E65" s="12">
        <v>7</v>
      </c>
      <c r="F65" s="12">
        <v>7</v>
      </c>
      <c r="G65" s="13"/>
      <c r="H65" s="12"/>
      <c r="I65" s="12"/>
      <c r="J65" s="12">
        <v>1</v>
      </c>
      <c r="K65" s="12"/>
      <c r="L65" s="217"/>
      <c r="M65" s="220">
        <v>300000</v>
      </c>
      <c r="N65" s="242" t="s">
        <v>431</v>
      </c>
    </row>
    <row r="66" spans="2:14" ht="28.5" customHeight="1" x14ac:dyDescent="0.25">
      <c r="B66" s="133">
        <v>175</v>
      </c>
      <c r="C66" s="134" t="s">
        <v>368</v>
      </c>
      <c r="D66" s="12">
        <v>7</v>
      </c>
      <c r="E66" s="12">
        <v>7</v>
      </c>
      <c r="F66" s="12">
        <v>0</v>
      </c>
      <c r="G66" s="13"/>
      <c r="H66" s="12"/>
      <c r="I66" s="12"/>
      <c r="J66" s="12">
        <v>1</v>
      </c>
      <c r="K66" s="12"/>
      <c r="L66" s="217"/>
      <c r="M66" s="220">
        <v>300000</v>
      </c>
      <c r="N66" s="241" t="s">
        <v>416</v>
      </c>
    </row>
    <row r="67" spans="2:14" s="9" customFormat="1" ht="28.5" customHeight="1" x14ac:dyDescent="0.25">
      <c r="B67" s="133">
        <v>178</v>
      </c>
      <c r="C67" s="134" t="s">
        <v>369</v>
      </c>
      <c r="D67" s="12">
        <v>7</v>
      </c>
      <c r="E67" s="12">
        <v>7</v>
      </c>
      <c r="F67" s="12">
        <v>0</v>
      </c>
      <c r="G67" s="13"/>
      <c r="H67" s="12"/>
      <c r="I67" s="12"/>
      <c r="J67" s="12">
        <v>1</v>
      </c>
      <c r="K67" s="12"/>
      <c r="L67" s="217"/>
      <c r="M67" s="220">
        <v>300000</v>
      </c>
      <c r="N67" s="241" t="s">
        <v>416</v>
      </c>
    </row>
    <row r="68" spans="2:14" ht="28.5" customHeight="1" x14ac:dyDescent="0.25">
      <c r="B68" s="133">
        <v>205</v>
      </c>
      <c r="C68" s="134" t="s">
        <v>370</v>
      </c>
      <c r="D68" s="12">
        <v>7</v>
      </c>
      <c r="E68" s="12">
        <v>1</v>
      </c>
      <c r="F68" s="12">
        <v>0</v>
      </c>
      <c r="G68" s="13"/>
      <c r="H68" s="12"/>
      <c r="I68" s="12"/>
      <c r="J68" s="12">
        <v>1</v>
      </c>
      <c r="K68" s="12"/>
      <c r="L68" s="217"/>
      <c r="M68" s="220">
        <v>300000</v>
      </c>
      <c r="N68" s="241" t="s">
        <v>416</v>
      </c>
    </row>
    <row r="69" spans="2:14" s="9" customFormat="1" ht="28.5" customHeight="1" x14ac:dyDescent="0.25">
      <c r="B69" s="133">
        <v>206</v>
      </c>
      <c r="C69" s="134" t="s">
        <v>371</v>
      </c>
      <c r="D69" s="12">
        <v>7</v>
      </c>
      <c r="E69" s="12">
        <v>1</v>
      </c>
      <c r="F69" s="12">
        <v>7</v>
      </c>
      <c r="G69" s="13"/>
      <c r="H69" s="12"/>
      <c r="I69" s="12"/>
      <c r="J69" s="12">
        <v>1</v>
      </c>
      <c r="K69" s="12"/>
      <c r="L69" s="217"/>
      <c r="M69" s="220">
        <v>300000</v>
      </c>
      <c r="N69" s="241" t="s">
        <v>416</v>
      </c>
    </row>
    <row r="70" spans="2:14" ht="28.5" customHeight="1" x14ac:dyDescent="0.25">
      <c r="B70" s="133">
        <v>253</v>
      </c>
      <c r="C70" s="134" t="s">
        <v>372</v>
      </c>
      <c r="D70" s="12">
        <v>7</v>
      </c>
      <c r="E70" s="12">
        <v>7</v>
      </c>
      <c r="F70" s="12">
        <v>0</v>
      </c>
      <c r="G70" s="13"/>
      <c r="H70" s="12"/>
      <c r="I70" s="12"/>
      <c r="J70" s="12">
        <v>1</v>
      </c>
      <c r="K70" s="12"/>
      <c r="L70" s="217"/>
      <c r="M70" s="220">
        <v>300000</v>
      </c>
      <c r="N70" s="243" t="s">
        <v>416</v>
      </c>
    </row>
    <row r="71" spans="2:14" s="9" customFormat="1" ht="28.5" customHeight="1" x14ac:dyDescent="0.25">
      <c r="B71" s="133">
        <v>264</v>
      </c>
      <c r="C71" s="134" t="s">
        <v>373</v>
      </c>
      <c r="D71" s="12">
        <v>7</v>
      </c>
      <c r="E71" s="12">
        <v>1</v>
      </c>
      <c r="F71" s="12">
        <v>7</v>
      </c>
      <c r="G71" s="13"/>
      <c r="H71" s="12"/>
      <c r="I71" s="12"/>
      <c r="J71" s="12">
        <v>1</v>
      </c>
      <c r="K71" s="12"/>
      <c r="L71" s="217"/>
      <c r="M71" s="220">
        <v>300000</v>
      </c>
      <c r="N71" s="241" t="s">
        <v>416</v>
      </c>
    </row>
    <row r="72" spans="2:14" ht="28.5" customHeight="1" x14ac:dyDescent="0.25">
      <c r="B72" s="133">
        <v>270</v>
      </c>
      <c r="C72" s="134" t="s">
        <v>374</v>
      </c>
      <c r="D72" s="12">
        <v>7</v>
      </c>
      <c r="E72" s="12">
        <v>7</v>
      </c>
      <c r="F72" s="12">
        <v>7</v>
      </c>
      <c r="G72" s="13"/>
      <c r="H72" s="12"/>
      <c r="I72" s="12"/>
      <c r="J72" s="12">
        <v>1</v>
      </c>
      <c r="K72" s="12"/>
      <c r="L72" s="217"/>
      <c r="M72" s="220">
        <v>300000</v>
      </c>
      <c r="N72" s="241" t="s">
        <v>416</v>
      </c>
    </row>
    <row r="73" spans="2:14" ht="28.5" customHeight="1" x14ac:dyDescent="0.25">
      <c r="B73" s="133">
        <v>273</v>
      </c>
      <c r="C73" s="134" t="s">
        <v>375</v>
      </c>
      <c r="D73" s="12">
        <v>7</v>
      </c>
      <c r="E73" s="12">
        <v>7</v>
      </c>
      <c r="F73" s="12">
        <v>7</v>
      </c>
      <c r="G73" s="13"/>
      <c r="H73" s="12"/>
      <c r="I73" s="12"/>
      <c r="J73" s="12">
        <v>1</v>
      </c>
      <c r="K73" s="12"/>
      <c r="L73" s="217"/>
      <c r="M73" s="220">
        <v>300000</v>
      </c>
      <c r="N73" s="241" t="s">
        <v>416</v>
      </c>
    </row>
    <row r="74" spans="2:14" ht="28.5" customHeight="1" x14ac:dyDescent="0.25">
      <c r="B74" s="133">
        <v>299</v>
      </c>
      <c r="C74" s="134" t="s">
        <v>376</v>
      </c>
      <c r="D74" s="12">
        <v>7</v>
      </c>
      <c r="E74" s="12">
        <v>7</v>
      </c>
      <c r="F74" s="12">
        <v>7</v>
      </c>
      <c r="G74" s="13"/>
      <c r="H74" s="12"/>
      <c r="I74" s="12"/>
      <c r="J74" s="12">
        <v>1</v>
      </c>
      <c r="K74" s="12"/>
      <c r="L74" s="217"/>
      <c r="M74" s="220">
        <v>300000</v>
      </c>
      <c r="N74" s="241" t="s">
        <v>416</v>
      </c>
    </row>
    <row r="75" spans="2:14" ht="28.5" customHeight="1" x14ac:dyDescent="0.25">
      <c r="B75" s="133">
        <v>310</v>
      </c>
      <c r="C75" s="136" t="s">
        <v>377</v>
      </c>
      <c r="D75" s="12">
        <v>7</v>
      </c>
      <c r="E75" s="12">
        <v>7</v>
      </c>
      <c r="F75" s="12">
        <v>7</v>
      </c>
      <c r="G75" s="13"/>
      <c r="H75" s="12"/>
      <c r="I75" s="12"/>
      <c r="J75" s="12">
        <v>1</v>
      </c>
      <c r="K75" s="12"/>
      <c r="L75" s="217"/>
      <c r="M75" s="220">
        <v>300000</v>
      </c>
      <c r="N75" s="241" t="s">
        <v>416</v>
      </c>
    </row>
    <row r="76" spans="2:14" ht="33.75" customHeight="1" x14ac:dyDescent="0.25">
      <c r="B76" s="133">
        <v>318</v>
      </c>
      <c r="C76" s="134" t="s">
        <v>378</v>
      </c>
      <c r="D76" s="12">
        <v>7</v>
      </c>
      <c r="E76" s="12">
        <v>7</v>
      </c>
      <c r="F76" s="12">
        <v>7</v>
      </c>
      <c r="G76" s="13"/>
      <c r="H76" s="12"/>
      <c r="I76" s="12"/>
      <c r="J76" s="12">
        <v>1</v>
      </c>
      <c r="K76" s="12"/>
      <c r="L76" s="217"/>
      <c r="M76" s="220">
        <v>300000</v>
      </c>
      <c r="N76" s="241" t="s">
        <v>416</v>
      </c>
    </row>
    <row r="77" spans="2:14" s="9" customFormat="1" ht="32.25" customHeight="1" x14ac:dyDescent="0.25">
      <c r="B77" s="133">
        <v>321</v>
      </c>
      <c r="C77" s="134" t="s">
        <v>379</v>
      </c>
      <c r="D77" s="12">
        <v>7</v>
      </c>
      <c r="E77" s="12">
        <v>7</v>
      </c>
      <c r="F77" s="12">
        <v>0</v>
      </c>
      <c r="G77" s="13"/>
      <c r="H77" s="12"/>
      <c r="I77" s="12"/>
      <c r="J77" s="12">
        <v>1</v>
      </c>
      <c r="K77" s="12"/>
      <c r="L77" s="217"/>
      <c r="M77" s="220">
        <v>300000</v>
      </c>
      <c r="N77" s="241" t="s">
        <v>416</v>
      </c>
    </row>
    <row r="78" spans="2:14" ht="28.5" customHeight="1" x14ac:dyDescent="0.25">
      <c r="B78" s="133">
        <v>322</v>
      </c>
      <c r="C78" s="136" t="s">
        <v>380</v>
      </c>
      <c r="D78" s="12">
        <v>7</v>
      </c>
      <c r="E78" s="12">
        <v>7</v>
      </c>
      <c r="F78" s="12">
        <v>7</v>
      </c>
      <c r="G78" s="13"/>
      <c r="H78" s="12"/>
      <c r="I78" s="12"/>
      <c r="J78" s="12">
        <v>1</v>
      </c>
      <c r="K78" s="12"/>
      <c r="L78" s="217"/>
      <c r="M78" s="220">
        <v>300000</v>
      </c>
      <c r="N78" s="242" t="s">
        <v>432</v>
      </c>
    </row>
    <row r="79" spans="2:14" s="9" customFormat="1" ht="28.5" customHeight="1" x14ac:dyDescent="0.25">
      <c r="B79" s="133">
        <v>324</v>
      </c>
      <c r="C79" s="136" t="s">
        <v>381</v>
      </c>
      <c r="D79" s="12">
        <v>7</v>
      </c>
      <c r="E79" s="12">
        <v>7</v>
      </c>
      <c r="F79" s="12">
        <v>7</v>
      </c>
      <c r="G79" s="13"/>
      <c r="H79" s="12"/>
      <c r="I79" s="12"/>
      <c r="J79" s="12">
        <v>1</v>
      </c>
      <c r="K79" s="12"/>
      <c r="L79" s="217"/>
      <c r="M79" s="220">
        <v>300000</v>
      </c>
      <c r="N79" s="241" t="s">
        <v>416</v>
      </c>
    </row>
    <row r="80" spans="2:14" ht="34.5" customHeight="1" x14ac:dyDescent="0.25">
      <c r="B80" s="133">
        <v>328</v>
      </c>
      <c r="C80" s="136" t="s">
        <v>382</v>
      </c>
      <c r="D80" s="12">
        <v>7</v>
      </c>
      <c r="E80" s="12">
        <v>1</v>
      </c>
      <c r="F80" s="12">
        <v>0</v>
      </c>
      <c r="G80" s="13"/>
      <c r="H80" s="12"/>
      <c r="I80" s="12"/>
      <c r="J80" s="12">
        <v>1</v>
      </c>
      <c r="K80" s="12"/>
      <c r="L80" s="217"/>
      <c r="M80" s="220">
        <v>300000</v>
      </c>
      <c r="N80" s="241" t="s">
        <v>416</v>
      </c>
    </row>
    <row r="81" spans="2:14" s="9" customFormat="1" ht="34.5" customHeight="1" x14ac:dyDescent="0.25">
      <c r="B81" s="133">
        <v>334</v>
      </c>
      <c r="C81" s="134" t="s">
        <v>383</v>
      </c>
      <c r="D81" s="12">
        <v>7</v>
      </c>
      <c r="E81" s="12">
        <v>7</v>
      </c>
      <c r="F81" s="12">
        <v>7</v>
      </c>
      <c r="G81" s="13"/>
      <c r="H81" s="12"/>
      <c r="I81" s="12"/>
      <c r="J81" s="12">
        <v>1</v>
      </c>
      <c r="K81" s="12"/>
      <c r="L81" s="217"/>
      <c r="M81" s="220">
        <v>300000</v>
      </c>
      <c r="N81" s="241" t="s">
        <v>416</v>
      </c>
    </row>
    <row r="82" spans="2:14" ht="33.75" customHeight="1" x14ac:dyDescent="0.25">
      <c r="B82" s="133">
        <v>350</v>
      </c>
      <c r="C82" s="134" t="s">
        <v>384</v>
      </c>
      <c r="D82" s="12">
        <v>7</v>
      </c>
      <c r="E82" s="12">
        <v>7</v>
      </c>
      <c r="F82" s="12">
        <v>7</v>
      </c>
      <c r="G82" s="13"/>
      <c r="H82" s="12"/>
      <c r="I82" s="12"/>
      <c r="J82" s="12">
        <v>1</v>
      </c>
      <c r="K82" s="12"/>
      <c r="L82" s="217"/>
      <c r="M82" s="220">
        <v>300000</v>
      </c>
      <c r="N82" s="241" t="s">
        <v>416</v>
      </c>
    </row>
    <row r="83" spans="2:14" ht="28.5" customHeight="1" x14ac:dyDescent="0.25">
      <c r="B83" s="133">
        <v>352</v>
      </c>
      <c r="C83" s="137" t="s">
        <v>385</v>
      </c>
      <c r="D83" s="12">
        <v>7</v>
      </c>
      <c r="E83" s="12">
        <v>7</v>
      </c>
      <c r="F83" s="12">
        <v>0</v>
      </c>
      <c r="G83" s="13"/>
      <c r="H83" s="12"/>
      <c r="I83" s="12"/>
      <c r="J83" s="12">
        <v>1</v>
      </c>
      <c r="K83" s="12"/>
      <c r="L83" s="217"/>
      <c r="M83" s="220">
        <v>300000</v>
      </c>
      <c r="N83" s="241" t="s">
        <v>416</v>
      </c>
    </row>
    <row r="84" spans="2:14" ht="28.5" customHeight="1" x14ac:dyDescent="0.25">
      <c r="B84" s="133">
        <v>353</v>
      </c>
      <c r="C84" s="137" t="s">
        <v>386</v>
      </c>
      <c r="D84" s="12">
        <v>7</v>
      </c>
      <c r="E84" s="12">
        <v>7</v>
      </c>
      <c r="F84" s="12">
        <v>0</v>
      </c>
      <c r="G84" s="13"/>
      <c r="H84" s="12"/>
      <c r="I84" s="12"/>
      <c r="J84" s="12">
        <v>1</v>
      </c>
      <c r="K84" s="12"/>
      <c r="L84" s="217"/>
      <c r="M84" s="220">
        <v>300000</v>
      </c>
      <c r="N84" s="241" t="s">
        <v>416</v>
      </c>
    </row>
    <row r="85" spans="2:14" ht="28.5" customHeight="1" x14ac:dyDescent="0.25">
      <c r="B85" s="133">
        <v>378</v>
      </c>
      <c r="C85" s="137" t="s">
        <v>387</v>
      </c>
      <c r="D85" s="12">
        <v>7</v>
      </c>
      <c r="E85" s="12">
        <v>7</v>
      </c>
      <c r="F85" s="12">
        <v>7</v>
      </c>
      <c r="G85" s="13"/>
      <c r="H85" s="12"/>
      <c r="I85" s="12"/>
      <c r="J85" s="12">
        <v>1</v>
      </c>
      <c r="K85" s="12"/>
      <c r="L85" s="217"/>
      <c r="M85" s="220">
        <v>300000</v>
      </c>
      <c r="N85" s="241" t="s">
        <v>416</v>
      </c>
    </row>
    <row r="86" spans="2:14" ht="28.5" customHeight="1" x14ac:dyDescent="0.25">
      <c r="B86" s="133">
        <v>379</v>
      </c>
      <c r="C86" s="137" t="s">
        <v>388</v>
      </c>
      <c r="D86" s="12">
        <v>7</v>
      </c>
      <c r="E86" s="12">
        <v>7</v>
      </c>
      <c r="F86" s="12">
        <v>7</v>
      </c>
      <c r="G86" s="13"/>
      <c r="H86" s="12"/>
      <c r="I86" s="12"/>
      <c r="J86" s="12">
        <v>1</v>
      </c>
      <c r="K86" s="12"/>
      <c r="L86" s="217"/>
      <c r="M86" s="220">
        <v>300000</v>
      </c>
      <c r="N86" s="241" t="s">
        <v>416</v>
      </c>
    </row>
    <row r="87" spans="2:14" ht="31.5" customHeight="1" x14ac:dyDescent="0.25">
      <c r="B87" s="133">
        <v>380</v>
      </c>
      <c r="C87" s="137" t="s">
        <v>389</v>
      </c>
      <c r="D87" s="12">
        <v>7</v>
      </c>
      <c r="E87" s="12">
        <v>7</v>
      </c>
      <c r="F87" s="12">
        <v>7</v>
      </c>
      <c r="G87" s="13"/>
      <c r="H87" s="12"/>
      <c r="I87" s="12"/>
      <c r="J87" s="12">
        <v>1</v>
      </c>
      <c r="K87" s="12"/>
      <c r="L87" s="217"/>
      <c r="M87" s="220">
        <v>300000</v>
      </c>
      <c r="N87" s="241" t="s">
        <v>416</v>
      </c>
    </row>
    <row r="88" spans="2:14" s="9" customFormat="1" ht="31.5" customHeight="1" x14ac:dyDescent="0.25">
      <c r="B88" s="133">
        <v>382</v>
      </c>
      <c r="C88" s="137" t="s">
        <v>390</v>
      </c>
      <c r="D88" s="12">
        <v>7</v>
      </c>
      <c r="E88" s="12">
        <v>7</v>
      </c>
      <c r="F88" s="12">
        <v>7</v>
      </c>
      <c r="G88" s="13"/>
      <c r="H88" s="12"/>
      <c r="I88" s="12"/>
      <c r="J88" s="12">
        <v>1</v>
      </c>
      <c r="K88" s="12"/>
      <c r="L88" s="217"/>
      <c r="M88" s="220">
        <v>300000</v>
      </c>
      <c r="N88" s="241" t="s">
        <v>416</v>
      </c>
    </row>
    <row r="89" spans="2:14" ht="28.5" customHeight="1" x14ac:dyDescent="0.25">
      <c r="B89" s="133">
        <v>383</v>
      </c>
      <c r="C89" s="137" t="s">
        <v>391</v>
      </c>
      <c r="D89" s="12">
        <v>7</v>
      </c>
      <c r="E89" s="12">
        <v>7</v>
      </c>
      <c r="F89" s="12">
        <v>7</v>
      </c>
      <c r="G89" s="13"/>
      <c r="H89" s="12"/>
      <c r="I89" s="12"/>
      <c r="J89" s="12">
        <v>1</v>
      </c>
      <c r="K89" s="12"/>
      <c r="L89" s="217"/>
      <c r="M89" s="220">
        <v>300000</v>
      </c>
      <c r="N89" s="241" t="s">
        <v>416</v>
      </c>
    </row>
    <row r="90" spans="2:14" s="9" customFormat="1" ht="28.5" customHeight="1" x14ac:dyDescent="0.25">
      <c r="B90" s="133">
        <v>386</v>
      </c>
      <c r="C90" s="138" t="s">
        <v>392</v>
      </c>
      <c r="D90" s="12">
        <v>7</v>
      </c>
      <c r="E90" s="12">
        <v>0</v>
      </c>
      <c r="F90" s="12">
        <v>7</v>
      </c>
      <c r="G90" s="13"/>
      <c r="H90" s="12"/>
      <c r="I90" s="12"/>
      <c r="J90" s="12">
        <v>1</v>
      </c>
      <c r="K90" s="12"/>
      <c r="L90" s="217"/>
      <c r="M90" s="220">
        <v>300000</v>
      </c>
      <c r="N90" s="241" t="s">
        <v>416</v>
      </c>
    </row>
    <row r="91" spans="2:14" ht="28.5" customHeight="1" x14ac:dyDescent="0.25">
      <c r="B91" s="133">
        <v>387</v>
      </c>
      <c r="C91" s="138" t="s">
        <v>393</v>
      </c>
      <c r="D91" s="12">
        <v>7</v>
      </c>
      <c r="E91" s="12">
        <v>7</v>
      </c>
      <c r="F91" s="12">
        <v>5</v>
      </c>
      <c r="G91" s="13"/>
      <c r="H91" s="12"/>
      <c r="I91" s="12"/>
      <c r="J91" s="12">
        <v>1</v>
      </c>
      <c r="K91" s="12"/>
      <c r="L91" s="217"/>
      <c r="M91" s="220">
        <v>300000</v>
      </c>
      <c r="N91" s="241" t="s">
        <v>416</v>
      </c>
    </row>
    <row r="92" spans="2:14" ht="28.5" customHeight="1" x14ac:dyDescent="0.25">
      <c r="B92" s="133">
        <v>388</v>
      </c>
      <c r="C92" s="138" t="s">
        <v>394</v>
      </c>
      <c r="D92" s="12">
        <v>7</v>
      </c>
      <c r="E92" s="12">
        <v>7</v>
      </c>
      <c r="F92" s="12">
        <v>0</v>
      </c>
      <c r="G92" s="13"/>
      <c r="H92" s="12"/>
      <c r="I92" s="12"/>
      <c r="J92" s="12">
        <v>1</v>
      </c>
      <c r="K92" s="12"/>
      <c r="L92" s="217"/>
      <c r="M92" s="220">
        <v>300000</v>
      </c>
      <c r="N92" s="241" t="s">
        <v>416</v>
      </c>
    </row>
    <row r="93" spans="2:14" ht="28.5" customHeight="1" x14ac:dyDescent="0.25">
      <c r="B93" s="133">
        <v>389</v>
      </c>
      <c r="C93" s="137" t="s">
        <v>395</v>
      </c>
      <c r="D93" s="12">
        <v>7</v>
      </c>
      <c r="E93" s="12">
        <v>1</v>
      </c>
      <c r="F93" s="12">
        <v>0</v>
      </c>
      <c r="G93" s="13"/>
      <c r="H93" s="12"/>
      <c r="I93" s="12"/>
      <c r="J93" s="12">
        <v>1</v>
      </c>
      <c r="K93" s="12"/>
      <c r="L93" s="217"/>
      <c r="M93" s="220">
        <v>300000</v>
      </c>
      <c r="N93" s="241" t="s">
        <v>416</v>
      </c>
    </row>
    <row r="94" spans="2:14" ht="28.5" customHeight="1" x14ac:dyDescent="0.25">
      <c r="B94" s="133">
        <v>390</v>
      </c>
      <c r="C94" s="137" t="s">
        <v>396</v>
      </c>
      <c r="D94" s="12">
        <v>7</v>
      </c>
      <c r="E94" s="12">
        <v>7</v>
      </c>
      <c r="F94" s="12">
        <v>0</v>
      </c>
      <c r="G94" s="13"/>
      <c r="H94" s="12"/>
      <c r="I94" s="12"/>
      <c r="J94" s="12">
        <v>1</v>
      </c>
      <c r="K94" s="12"/>
      <c r="L94" s="217"/>
      <c r="M94" s="220">
        <v>300000</v>
      </c>
      <c r="N94" s="241"/>
    </row>
    <row r="95" spans="2:14" s="9" customFormat="1" ht="28.5" customHeight="1" x14ac:dyDescent="0.25">
      <c r="B95" s="133">
        <v>391</v>
      </c>
      <c r="C95" s="137" t="s">
        <v>397</v>
      </c>
      <c r="D95" s="12">
        <v>7</v>
      </c>
      <c r="E95" s="12">
        <v>7</v>
      </c>
      <c r="F95" s="12">
        <v>7</v>
      </c>
      <c r="G95" s="13"/>
      <c r="H95" s="12"/>
      <c r="I95" s="12"/>
      <c r="J95" s="12">
        <v>1</v>
      </c>
      <c r="K95" s="12"/>
      <c r="L95" s="217"/>
      <c r="M95" s="220">
        <v>300000</v>
      </c>
      <c r="N95" s="241" t="s">
        <v>416</v>
      </c>
    </row>
    <row r="96" spans="2:14" ht="28.5" customHeight="1" x14ac:dyDescent="0.25">
      <c r="B96" s="133">
        <v>392</v>
      </c>
      <c r="C96" s="137" t="s">
        <v>398</v>
      </c>
      <c r="D96" s="12">
        <v>7</v>
      </c>
      <c r="E96" s="12">
        <v>4</v>
      </c>
      <c r="F96" s="12">
        <v>5</v>
      </c>
      <c r="G96" s="13"/>
      <c r="H96" s="12"/>
      <c r="I96" s="12"/>
      <c r="J96" s="12">
        <v>1</v>
      </c>
      <c r="K96" s="12"/>
      <c r="L96" s="217"/>
      <c r="M96" s="220">
        <v>300000</v>
      </c>
      <c r="N96" s="241" t="s">
        <v>418</v>
      </c>
    </row>
    <row r="97" spans="2:14" ht="28.5" customHeight="1" x14ac:dyDescent="0.25">
      <c r="B97" s="133">
        <v>394</v>
      </c>
      <c r="C97" s="137" t="s">
        <v>399</v>
      </c>
      <c r="D97" s="12">
        <v>7</v>
      </c>
      <c r="E97" s="12">
        <v>1</v>
      </c>
      <c r="F97" s="12">
        <v>0</v>
      </c>
      <c r="G97" s="13"/>
      <c r="H97" s="12"/>
      <c r="I97" s="12"/>
      <c r="J97" s="12">
        <v>1</v>
      </c>
      <c r="K97" s="12"/>
      <c r="L97" s="217"/>
      <c r="M97" s="220">
        <v>300000</v>
      </c>
      <c r="N97" s="241" t="s">
        <v>433</v>
      </c>
    </row>
    <row r="98" spans="2:14" s="9" customFormat="1" ht="28.5" customHeight="1" x14ac:dyDescent="0.25">
      <c r="B98" s="133">
        <v>395</v>
      </c>
      <c r="C98" s="137" t="s">
        <v>400</v>
      </c>
      <c r="D98" s="12">
        <v>7</v>
      </c>
      <c r="E98" s="12">
        <v>7</v>
      </c>
      <c r="F98" s="12">
        <v>5</v>
      </c>
      <c r="G98" s="13"/>
      <c r="H98" s="12"/>
      <c r="I98" s="12"/>
      <c r="J98" s="12">
        <v>1</v>
      </c>
      <c r="K98" s="12"/>
      <c r="L98" s="217"/>
      <c r="M98" s="220">
        <v>300000</v>
      </c>
      <c r="N98" s="241" t="s">
        <v>416</v>
      </c>
    </row>
    <row r="99" spans="2:14" ht="28.5" customHeight="1" x14ac:dyDescent="0.25">
      <c r="B99" s="133">
        <v>404</v>
      </c>
      <c r="C99" s="137" t="s">
        <v>401</v>
      </c>
      <c r="D99" s="12">
        <v>7</v>
      </c>
      <c r="E99" s="12">
        <v>7</v>
      </c>
      <c r="F99" s="12">
        <v>7</v>
      </c>
      <c r="G99" s="13"/>
      <c r="H99" s="12"/>
      <c r="I99" s="12"/>
      <c r="J99" s="12">
        <v>1</v>
      </c>
      <c r="K99" s="12"/>
      <c r="L99" s="217"/>
      <c r="M99" s="220">
        <v>300000</v>
      </c>
      <c r="N99" s="241" t="s">
        <v>416</v>
      </c>
    </row>
    <row r="100" spans="2:14" s="9" customFormat="1" ht="28.5" customHeight="1" x14ac:dyDescent="0.25">
      <c r="B100" s="133">
        <v>405</v>
      </c>
      <c r="C100" s="137" t="s">
        <v>402</v>
      </c>
      <c r="D100" s="12">
        <v>7</v>
      </c>
      <c r="E100" s="12">
        <v>7</v>
      </c>
      <c r="F100" s="12">
        <v>7</v>
      </c>
      <c r="G100" s="13"/>
      <c r="H100" s="12"/>
      <c r="I100" s="12"/>
      <c r="J100" s="12">
        <v>1</v>
      </c>
      <c r="K100" s="12"/>
      <c r="L100" s="217"/>
      <c r="M100" s="220">
        <v>300000</v>
      </c>
      <c r="N100" s="241" t="s">
        <v>416</v>
      </c>
    </row>
    <row r="101" spans="2:14" s="9" customFormat="1" ht="33.75" customHeight="1" x14ac:dyDescent="0.25">
      <c r="B101" s="133">
        <v>406</v>
      </c>
      <c r="C101" s="137" t="s">
        <v>403</v>
      </c>
      <c r="D101" s="12">
        <v>7</v>
      </c>
      <c r="E101" s="12">
        <v>1</v>
      </c>
      <c r="F101" s="12">
        <v>0</v>
      </c>
      <c r="G101" s="13"/>
      <c r="H101" s="12"/>
      <c r="I101" s="12"/>
      <c r="J101" s="12">
        <v>1</v>
      </c>
      <c r="K101" s="12"/>
      <c r="L101" s="217"/>
      <c r="M101" s="220">
        <v>300000</v>
      </c>
      <c r="N101" s="241" t="s">
        <v>416</v>
      </c>
    </row>
    <row r="102" spans="2:14" s="9" customFormat="1" ht="33.75" customHeight="1" x14ac:dyDescent="0.25">
      <c r="B102" s="133">
        <v>414</v>
      </c>
      <c r="C102" s="138" t="s">
        <v>404</v>
      </c>
      <c r="D102" s="12">
        <v>7</v>
      </c>
      <c r="E102" s="12">
        <v>7</v>
      </c>
      <c r="F102" s="12">
        <v>7</v>
      </c>
      <c r="G102" s="13"/>
      <c r="H102" s="12"/>
      <c r="I102" s="12"/>
      <c r="J102" s="12">
        <v>4</v>
      </c>
      <c r="K102" s="12"/>
      <c r="L102" s="217"/>
      <c r="M102" s="220">
        <v>300000</v>
      </c>
      <c r="N102" s="241" t="s">
        <v>416</v>
      </c>
    </row>
    <row r="103" spans="2:14" ht="28.5" customHeight="1" x14ac:dyDescent="0.25">
      <c r="B103" s="133">
        <v>426</v>
      </c>
      <c r="C103" s="137" t="s">
        <v>405</v>
      </c>
      <c r="D103" s="12">
        <v>7</v>
      </c>
      <c r="E103" s="12">
        <v>1</v>
      </c>
      <c r="F103" s="12">
        <v>7</v>
      </c>
      <c r="G103" s="13"/>
      <c r="H103" s="12"/>
      <c r="I103" s="12"/>
      <c r="J103" s="12">
        <v>1</v>
      </c>
      <c r="K103" s="12"/>
      <c r="L103" s="217"/>
      <c r="M103" s="220">
        <v>300000</v>
      </c>
      <c r="N103" s="241" t="s">
        <v>425</v>
      </c>
    </row>
    <row r="104" spans="2:14" ht="28.5" customHeight="1" x14ac:dyDescent="0.25">
      <c r="B104" s="133">
        <v>432</v>
      </c>
      <c r="C104" s="134" t="s">
        <v>406</v>
      </c>
      <c r="D104" s="12">
        <v>7</v>
      </c>
      <c r="E104" s="12">
        <v>7</v>
      </c>
      <c r="F104" s="12">
        <v>7</v>
      </c>
      <c r="G104" s="13"/>
      <c r="H104" s="12"/>
      <c r="I104" s="12"/>
      <c r="J104" s="12">
        <v>1</v>
      </c>
      <c r="K104" s="12"/>
      <c r="L104" s="217"/>
      <c r="M104" s="220">
        <v>300000</v>
      </c>
      <c r="N104" s="241" t="s">
        <v>434</v>
      </c>
    </row>
    <row r="105" spans="2:14" s="9" customFormat="1" ht="28.5" customHeight="1" x14ac:dyDescent="0.25">
      <c r="B105" s="133">
        <v>434</v>
      </c>
      <c r="C105" s="134" t="s">
        <v>407</v>
      </c>
      <c r="D105" s="12">
        <v>7</v>
      </c>
      <c r="E105" s="12">
        <v>1</v>
      </c>
      <c r="F105" s="12">
        <v>7</v>
      </c>
      <c r="G105" s="13"/>
      <c r="H105" s="12"/>
      <c r="I105" s="12"/>
      <c r="J105" s="12">
        <v>1</v>
      </c>
      <c r="K105" s="12"/>
      <c r="L105" s="217"/>
      <c r="M105" s="220">
        <v>300000</v>
      </c>
      <c r="N105" s="241" t="s">
        <v>416</v>
      </c>
    </row>
    <row r="106" spans="2:14" ht="28.5" customHeight="1" x14ac:dyDescent="0.25">
      <c r="B106" s="133">
        <v>435</v>
      </c>
      <c r="C106" s="134" t="s">
        <v>408</v>
      </c>
      <c r="D106" s="12">
        <v>7</v>
      </c>
      <c r="E106" s="12">
        <v>5</v>
      </c>
      <c r="F106" s="12">
        <v>7</v>
      </c>
      <c r="G106" s="13"/>
      <c r="H106" s="12"/>
      <c r="I106" s="12"/>
      <c r="J106" s="12">
        <v>1</v>
      </c>
      <c r="K106" s="12"/>
      <c r="L106" s="217"/>
      <c r="M106" s="220">
        <v>300000</v>
      </c>
      <c r="N106" s="241" t="s">
        <v>416</v>
      </c>
    </row>
    <row r="107" spans="2:14" s="9" customFormat="1" ht="28.5" customHeight="1" x14ac:dyDescent="0.25">
      <c r="B107" s="133">
        <v>436</v>
      </c>
      <c r="C107" s="134" t="s">
        <v>409</v>
      </c>
      <c r="D107" s="12">
        <v>7</v>
      </c>
      <c r="E107" s="12">
        <v>7</v>
      </c>
      <c r="F107" s="12">
        <v>7</v>
      </c>
      <c r="G107" s="13"/>
      <c r="H107" s="12"/>
      <c r="I107" s="12"/>
      <c r="J107" s="12">
        <v>1</v>
      </c>
      <c r="K107" s="12"/>
      <c r="L107" s="217"/>
      <c r="M107" s="220">
        <v>300000</v>
      </c>
      <c r="N107" s="241" t="s">
        <v>416</v>
      </c>
    </row>
    <row r="108" spans="2:14" ht="28.5" customHeight="1" x14ac:dyDescent="0.25">
      <c r="B108" s="133">
        <v>449</v>
      </c>
      <c r="C108" s="134" t="s">
        <v>410</v>
      </c>
      <c r="D108" s="12">
        <v>7</v>
      </c>
      <c r="E108" s="12">
        <v>7</v>
      </c>
      <c r="F108" s="12">
        <v>5</v>
      </c>
      <c r="G108" s="13"/>
      <c r="H108" s="12"/>
      <c r="I108" s="12"/>
      <c r="J108" s="12">
        <v>1</v>
      </c>
      <c r="K108" s="12"/>
      <c r="L108" s="217"/>
      <c r="M108" s="220">
        <v>300000</v>
      </c>
      <c r="N108" s="241" t="s">
        <v>416</v>
      </c>
    </row>
    <row r="109" spans="2:14" ht="28.5" customHeight="1" thickBot="1" x14ac:dyDescent="0.3">
      <c r="B109" s="133">
        <v>462</v>
      </c>
      <c r="C109" s="134" t="s">
        <v>411</v>
      </c>
      <c r="D109" s="46">
        <v>7</v>
      </c>
      <c r="E109" s="46">
        <v>1</v>
      </c>
      <c r="F109" s="46">
        <v>7</v>
      </c>
      <c r="G109" s="47"/>
      <c r="H109" s="46"/>
      <c r="I109" s="46"/>
      <c r="J109" s="46">
        <v>1</v>
      </c>
      <c r="K109" s="46"/>
      <c r="L109" s="219"/>
      <c r="M109" s="220">
        <v>300000</v>
      </c>
      <c r="N109" s="241" t="s">
        <v>416</v>
      </c>
    </row>
    <row r="110" spans="2:14" ht="28.5" customHeight="1" x14ac:dyDescent="0.25">
      <c r="B110" s="133">
        <v>471</v>
      </c>
      <c r="C110" s="134" t="s">
        <v>412</v>
      </c>
      <c r="D110" s="327">
        <v>7</v>
      </c>
      <c r="E110" s="327">
        <v>1</v>
      </c>
      <c r="F110" s="327">
        <v>0</v>
      </c>
      <c r="G110" s="328"/>
      <c r="H110" s="327"/>
      <c r="I110" s="327"/>
      <c r="J110" s="327">
        <v>1</v>
      </c>
      <c r="K110" s="327"/>
      <c r="L110" s="329"/>
      <c r="M110" s="220">
        <v>300000</v>
      </c>
      <c r="N110" s="241" t="s">
        <v>435</v>
      </c>
    </row>
    <row r="111" spans="2:14" ht="28.5" customHeight="1" x14ac:dyDescent="0.25">
      <c r="B111" s="133">
        <v>478</v>
      </c>
      <c r="C111" s="134" t="s">
        <v>413</v>
      </c>
      <c r="D111" s="12">
        <v>7</v>
      </c>
      <c r="E111" s="12">
        <v>1</v>
      </c>
      <c r="F111" s="12">
        <v>0</v>
      </c>
      <c r="G111" s="13"/>
      <c r="H111" s="12"/>
      <c r="I111" s="12"/>
      <c r="J111" s="12">
        <v>1</v>
      </c>
      <c r="K111" s="12"/>
      <c r="L111" s="330"/>
      <c r="M111" s="220">
        <v>300000</v>
      </c>
      <c r="N111" s="244" t="s">
        <v>416</v>
      </c>
    </row>
    <row r="112" spans="2:14" ht="28.5" customHeight="1" x14ac:dyDescent="0.25">
      <c r="B112" s="133">
        <v>486</v>
      </c>
      <c r="C112" s="136" t="s">
        <v>414</v>
      </c>
      <c r="D112" s="12">
        <v>7</v>
      </c>
      <c r="E112" s="12">
        <v>1</v>
      </c>
      <c r="F112" s="12">
        <v>0</v>
      </c>
      <c r="G112" s="13"/>
      <c r="H112" s="12"/>
      <c r="I112" s="12"/>
      <c r="J112" s="12">
        <v>1</v>
      </c>
      <c r="K112" s="12"/>
      <c r="L112" s="330"/>
      <c r="M112" s="220">
        <v>300000</v>
      </c>
      <c r="N112" s="241" t="s">
        <v>416</v>
      </c>
    </row>
    <row r="113" spans="2:14" ht="28.5" customHeight="1" thickBot="1" x14ac:dyDescent="0.3">
      <c r="B113" s="133">
        <v>490</v>
      </c>
      <c r="C113" s="136" t="s">
        <v>415</v>
      </c>
      <c r="D113" s="331">
        <v>7</v>
      </c>
      <c r="E113" s="331">
        <v>1</v>
      </c>
      <c r="F113" s="331">
        <v>0</v>
      </c>
      <c r="G113" s="332"/>
      <c r="H113" s="331"/>
      <c r="I113" s="331"/>
      <c r="J113" s="331">
        <v>1</v>
      </c>
      <c r="K113" s="331"/>
      <c r="L113" s="333"/>
      <c r="M113" s="220">
        <v>300000</v>
      </c>
      <c r="N113" s="241" t="s">
        <v>416</v>
      </c>
    </row>
    <row r="114" spans="2:14" ht="28.5" customHeight="1" x14ac:dyDescent="0.25">
      <c r="B114" s="48"/>
      <c r="C114" s="49"/>
      <c r="D114" s="50"/>
      <c r="E114" s="50"/>
      <c r="F114" s="50"/>
      <c r="G114" s="51"/>
      <c r="H114" s="50"/>
      <c r="I114" s="50"/>
      <c r="J114" s="50"/>
      <c r="K114" s="50"/>
      <c r="L114" s="50"/>
      <c r="M114" s="226">
        <f>SUM(M6:M113)</f>
        <v>32400000</v>
      </c>
      <c r="N114" s="245"/>
    </row>
    <row r="115" spans="2:14" ht="28.5" customHeight="1" x14ac:dyDescent="0.25">
      <c r="B115" s="48"/>
      <c r="C115" s="49"/>
      <c r="D115" s="50"/>
      <c r="E115" s="50"/>
      <c r="F115" s="50"/>
      <c r="G115" s="51"/>
      <c r="H115" s="50"/>
      <c r="I115" s="50"/>
      <c r="J115" s="50"/>
      <c r="K115" s="50"/>
      <c r="L115" s="50"/>
      <c r="M115" s="110"/>
      <c r="N115" s="52"/>
    </row>
    <row r="116" spans="2:14" ht="28.5" customHeight="1" x14ac:dyDescent="0.25">
      <c r="B116" s="48"/>
      <c r="C116" s="49"/>
      <c r="D116" s="50"/>
      <c r="E116" s="50"/>
      <c r="F116" s="50"/>
      <c r="G116" s="51"/>
      <c r="H116" s="50"/>
      <c r="I116" s="50"/>
      <c r="J116" s="50"/>
      <c r="K116" s="50"/>
      <c r="L116" s="50"/>
      <c r="M116" s="110"/>
      <c r="N116" s="52"/>
    </row>
    <row r="117" spans="2:14" ht="28.5" customHeight="1" x14ac:dyDescent="0.25">
      <c r="B117" s="48"/>
      <c r="C117" s="49"/>
      <c r="D117" s="50"/>
      <c r="E117" s="50"/>
      <c r="F117" s="50"/>
      <c r="G117" s="51"/>
      <c r="H117" s="50"/>
      <c r="I117" s="50"/>
      <c r="J117" s="50"/>
      <c r="K117" s="50"/>
      <c r="L117" s="50"/>
      <c r="M117" s="110"/>
      <c r="N117" s="52"/>
    </row>
    <row r="118" spans="2:14" ht="28.5" customHeight="1" x14ac:dyDescent="0.25">
      <c r="B118" s="48"/>
      <c r="C118" s="49"/>
      <c r="D118" s="50"/>
      <c r="E118" s="50"/>
      <c r="F118" s="50"/>
      <c r="G118" s="51"/>
      <c r="H118" s="50"/>
      <c r="I118" s="50"/>
      <c r="J118" s="50"/>
      <c r="K118" s="50"/>
      <c r="L118" s="50"/>
      <c r="M118" s="110"/>
      <c r="N118" s="52"/>
    </row>
    <row r="119" spans="2:14" ht="28.5" customHeight="1" x14ac:dyDescent="0.25">
      <c r="B119" s="48"/>
      <c r="C119" s="49"/>
      <c r="D119" s="50"/>
      <c r="E119" s="50"/>
      <c r="F119" s="50"/>
      <c r="G119" s="51"/>
      <c r="H119" s="50"/>
      <c r="I119" s="50"/>
      <c r="J119" s="50"/>
      <c r="K119" s="50"/>
      <c r="L119" s="50"/>
      <c r="M119" s="110"/>
      <c r="N119" s="52"/>
    </row>
    <row r="120" spans="2:14" ht="28.5" customHeight="1" x14ac:dyDescent="0.25">
      <c r="B120" s="48"/>
      <c r="C120" s="49"/>
      <c r="D120" s="50"/>
      <c r="E120" s="50"/>
      <c r="F120" s="50"/>
      <c r="G120" s="51"/>
      <c r="H120" s="50"/>
      <c r="I120" s="50"/>
      <c r="J120" s="50"/>
      <c r="K120" s="50"/>
      <c r="L120" s="50"/>
      <c r="M120" s="110"/>
      <c r="N120" s="52"/>
    </row>
    <row r="121" spans="2:14" ht="28.5" customHeight="1" x14ac:dyDescent="0.25">
      <c r="B121" s="48"/>
      <c r="C121" s="49"/>
      <c r="D121" s="50"/>
      <c r="E121" s="50"/>
      <c r="F121" s="50"/>
      <c r="G121" s="51"/>
      <c r="H121" s="50"/>
      <c r="I121" s="50"/>
      <c r="J121" s="50"/>
      <c r="K121" s="50"/>
      <c r="L121" s="50"/>
      <c r="M121" s="110"/>
      <c r="N121" s="52"/>
    </row>
    <row r="122" spans="2:14" ht="28.5" customHeight="1" x14ac:dyDescent="0.25">
      <c r="B122" s="48"/>
      <c r="C122" s="49"/>
      <c r="D122" s="50"/>
      <c r="E122" s="50"/>
      <c r="F122" s="50"/>
      <c r="G122" s="51"/>
      <c r="H122" s="50"/>
      <c r="I122" s="50"/>
      <c r="J122" s="50"/>
      <c r="K122" s="50"/>
      <c r="L122" s="50"/>
      <c r="M122" s="110"/>
      <c r="N122" s="52"/>
    </row>
    <row r="123" spans="2:14" ht="28.5" customHeight="1" x14ac:dyDescent="0.25">
      <c r="B123" s="48"/>
      <c r="C123" s="49"/>
      <c r="D123" s="50"/>
      <c r="E123" s="50"/>
      <c r="F123" s="50"/>
      <c r="G123" s="51"/>
      <c r="H123" s="50"/>
      <c r="I123" s="50"/>
      <c r="J123" s="50"/>
      <c r="K123" s="50"/>
      <c r="L123" s="50"/>
      <c r="M123" s="110"/>
      <c r="N123" s="52"/>
    </row>
    <row r="124" spans="2:14" ht="28.5" customHeight="1" x14ac:dyDescent="0.25">
      <c r="B124" s="48"/>
      <c r="C124" s="49"/>
      <c r="D124" s="50"/>
      <c r="E124" s="50"/>
      <c r="F124" s="50"/>
      <c r="G124" s="51"/>
      <c r="H124" s="50"/>
      <c r="I124" s="50"/>
      <c r="J124" s="50"/>
      <c r="K124" s="50"/>
      <c r="L124" s="50"/>
      <c r="M124" s="110"/>
      <c r="N124" s="52"/>
    </row>
    <row r="125" spans="2:14" ht="28.5" customHeight="1" x14ac:dyDescent="0.25">
      <c r="B125" s="48"/>
      <c r="C125" s="49"/>
      <c r="D125" s="50"/>
      <c r="E125" s="50"/>
      <c r="F125" s="50"/>
      <c r="G125" s="51"/>
      <c r="H125" s="50"/>
      <c r="I125" s="50"/>
      <c r="J125" s="50"/>
      <c r="K125" s="50"/>
      <c r="L125" s="50"/>
      <c r="M125" s="110"/>
      <c r="N125" s="52"/>
    </row>
    <row r="126" spans="2:14" ht="15.75" x14ac:dyDescent="0.25">
      <c r="B126" s="48"/>
      <c r="C126" s="49"/>
      <c r="D126" s="50"/>
      <c r="E126" s="50"/>
      <c r="F126" s="50"/>
      <c r="G126" s="51"/>
      <c r="H126" s="50"/>
      <c r="I126" s="50"/>
      <c r="J126" s="50"/>
      <c r="K126" s="50"/>
      <c r="L126" s="50"/>
      <c r="M126" s="110"/>
      <c r="N126" s="52"/>
    </row>
    <row r="127" spans="2:14" ht="15.75" x14ac:dyDescent="0.25">
      <c r="B127" s="48"/>
      <c r="C127" s="49"/>
      <c r="D127" s="50"/>
      <c r="E127" s="50"/>
      <c r="F127" s="50"/>
      <c r="G127" s="51"/>
      <c r="H127" s="50"/>
      <c r="I127" s="50"/>
      <c r="J127" s="50"/>
      <c r="K127" s="50"/>
      <c r="L127" s="50"/>
      <c r="M127" s="110"/>
      <c r="N127" s="52"/>
    </row>
    <row r="128" spans="2:14" ht="15.75" x14ac:dyDescent="0.25">
      <c r="B128" s="48"/>
      <c r="C128" s="49"/>
      <c r="D128" s="50"/>
      <c r="E128" s="50"/>
      <c r="F128" s="50"/>
      <c r="G128" s="51"/>
      <c r="H128" s="50"/>
      <c r="I128" s="50"/>
      <c r="J128" s="50"/>
      <c r="K128" s="50"/>
      <c r="L128" s="50"/>
      <c r="M128" s="110"/>
      <c r="N128" s="52"/>
    </row>
    <row r="129" spans="2:14" ht="15.75" x14ac:dyDescent="0.25">
      <c r="B129" s="48"/>
      <c r="C129" s="49"/>
      <c r="D129" s="50"/>
      <c r="E129" s="50"/>
      <c r="F129" s="50"/>
      <c r="G129" s="51"/>
      <c r="H129" s="50"/>
      <c r="I129" s="50"/>
      <c r="J129" s="50"/>
      <c r="K129" s="50"/>
      <c r="L129" s="50"/>
      <c r="M129" s="110"/>
      <c r="N129" s="52"/>
    </row>
    <row r="130" spans="2:14" ht="15.75" x14ac:dyDescent="0.25">
      <c r="B130" s="48"/>
      <c r="C130" s="49"/>
      <c r="D130" s="50"/>
      <c r="E130" s="50"/>
      <c r="F130" s="50"/>
      <c r="G130" s="51"/>
      <c r="H130" s="50"/>
      <c r="I130" s="50"/>
      <c r="J130" s="50"/>
      <c r="K130" s="50"/>
      <c r="L130" s="50"/>
      <c r="M130" s="110"/>
      <c r="N130" s="52"/>
    </row>
    <row r="131" spans="2:14" ht="15.75" x14ac:dyDescent="0.25">
      <c r="B131" s="48"/>
      <c r="C131" s="49"/>
      <c r="D131" s="50"/>
      <c r="E131" s="50"/>
      <c r="F131" s="50"/>
      <c r="G131" s="51"/>
      <c r="H131" s="50"/>
      <c r="I131" s="50"/>
      <c r="J131" s="50"/>
      <c r="K131" s="50"/>
      <c r="L131" s="50"/>
      <c r="M131" s="110"/>
      <c r="N131" s="52"/>
    </row>
    <row r="132" spans="2:14" ht="15.75" x14ac:dyDescent="0.25">
      <c r="B132" s="48"/>
      <c r="C132" s="49"/>
      <c r="D132" s="50"/>
      <c r="E132" s="50"/>
      <c r="F132" s="50"/>
      <c r="G132" s="51"/>
      <c r="H132" s="50"/>
      <c r="I132" s="50"/>
      <c r="J132" s="50"/>
      <c r="K132" s="50"/>
      <c r="L132" s="50"/>
      <c r="M132" s="110"/>
      <c r="N132" s="52"/>
    </row>
    <row r="133" spans="2:14" ht="15.75" x14ac:dyDescent="0.25">
      <c r="B133" s="48"/>
      <c r="C133" s="49"/>
      <c r="D133" s="50"/>
      <c r="E133" s="50"/>
      <c r="F133" s="50"/>
      <c r="G133" s="51"/>
      <c r="H133" s="50"/>
      <c r="I133" s="50"/>
      <c r="J133" s="50"/>
      <c r="K133" s="50"/>
      <c r="L133" s="50"/>
      <c r="M133" s="110"/>
      <c r="N133" s="52"/>
    </row>
    <row r="134" spans="2:14" ht="15.75" x14ac:dyDescent="0.25">
      <c r="B134" s="48"/>
      <c r="C134" s="49"/>
      <c r="D134" s="50"/>
      <c r="E134" s="50"/>
      <c r="F134" s="50"/>
      <c r="G134" s="51"/>
      <c r="H134" s="50"/>
      <c r="I134" s="50"/>
      <c r="J134" s="50"/>
      <c r="K134" s="50"/>
      <c r="L134" s="50"/>
      <c r="M134" s="110"/>
      <c r="N134" s="52"/>
    </row>
    <row r="135" spans="2:14" ht="15.75" x14ac:dyDescent="0.25">
      <c r="B135" s="48"/>
      <c r="C135" s="49"/>
      <c r="D135" s="50"/>
      <c r="E135" s="50"/>
      <c r="F135" s="50"/>
      <c r="G135" s="51"/>
      <c r="H135" s="50"/>
      <c r="I135" s="50"/>
      <c r="J135" s="50"/>
      <c r="K135" s="50"/>
      <c r="L135" s="50"/>
      <c r="M135" s="110"/>
      <c r="N135" s="52"/>
    </row>
    <row r="136" spans="2:14" ht="15.75" x14ac:dyDescent="0.25">
      <c r="B136" s="48"/>
      <c r="C136" s="49"/>
      <c r="D136" s="50"/>
      <c r="E136" s="50"/>
      <c r="F136" s="50"/>
      <c r="G136" s="51"/>
      <c r="H136" s="50"/>
      <c r="I136" s="50"/>
      <c r="J136" s="50"/>
      <c r="K136" s="50"/>
      <c r="L136" s="50"/>
      <c r="M136" s="110"/>
      <c r="N136" s="52"/>
    </row>
    <row r="137" spans="2:14" ht="15.75" x14ac:dyDescent="0.25">
      <c r="B137" s="48"/>
      <c r="C137" s="49"/>
      <c r="D137" s="50"/>
      <c r="E137" s="50"/>
      <c r="F137" s="50"/>
      <c r="G137" s="51"/>
      <c r="H137" s="50"/>
      <c r="I137" s="50"/>
      <c r="J137" s="50"/>
      <c r="K137" s="50"/>
      <c r="L137" s="50"/>
      <c r="M137" s="110"/>
      <c r="N137" s="52"/>
    </row>
    <row r="138" spans="2:14" ht="15.75" x14ac:dyDescent="0.25">
      <c r="B138" s="48"/>
      <c r="C138" s="49"/>
      <c r="D138" s="50"/>
      <c r="E138" s="50"/>
      <c r="F138" s="50"/>
      <c r="G138" s="51"/>
      <c r="H138" s="50"/>
      <c r="I138" s="50"/>
      <c r="J138" s="50"/>
      <c r="K138" s="50"/>
      <c r="L138" s="50"/>
      <c r="M138" s="110"/>
      <c r="N138" s="52"/>
    </row>
    <row r="139" spans="2:14" ht="15.75" x14ac:dyDescent="0.25">
      <c r="B139" s="48"/>
      <c r="C139" s="49"/>
      <c r="D139" s="50"/>
      <c r="E139" s="50"/>
      <c r="F139" s="50"/>
      <c r="G139" s="51"/>
      <c r="H139" s="50"/>
      <c r="I139" s="50"/>
      <c r="J139" s="50"/>
      <c r="K139" s="50"/>
      <c r="L139" s="50"/>
      <c r="M139" s="110"/>
      <c r="N139" s="52"/>
    </row>
    <row r="140" spans="2:14" ht="15.75" x14ac:dyDescent="0.25">
      <c r="B140" s="48"/>
      <c r="C140" s="49"/>
      <c r="D140" s="50"/>
      <c r="E140" s="50"/>
      <c r="F140" s="50"/>
      <c r="G140" s="51"/>
      <c r="H140" s="50"/>
      <c r="I140" s="50"/>
      <c r="J140" s="50"/>
      <c r="K140" s="50"/>
      <c r="L140" s="50"/>
      <c r="M140" s="110"/>
      <c r="N140" s="52"/>
    </row>
    <row r="141" spans="2:14" ht="15.75" x14ac:dyDescent="0.25">
      <c r="B141" s="48"/>
      <c r="C141" s="49"/>
      <c r="D141" s="50"/>
      <c r="E141" s="50"/>
      <c r="F141" s="50"/>
      <c r="G141" s="51"/>
      <c r="H141" s="50"/>
      <c r="I141" s="50"/>
      <c r="J141" s="50"/>
      <c r="K141" s="50"/>
      <c r="L141" s="50"/>
      <c r="M141" s="110"/>
      <c r="N141" s="52"/>
    </row>
    <row r="142" spans="2:14" ht="15.75" x14ac:dyDescent="0.25">
      <c r="B142" s="48"/>
      <c r="C142" s="53"/>
      <c r="D142" s="50"/>
      <c r="E142" s="50"/>
      <c r="F142" s="50"/>
      <c r="G142" s="51"/>
      <c r="H142" s="50"/>
      <c r="I142" s="50"/>
      <c r="J142" s="50"/>
      <c r="K142" s="50"/>
      <c r="L142" s="50"/>
      <c r="M142" s="110"/>
      <c r="N142" s="52"/>
    </row>
    <row r="143" spans="2:14" ht="15.75" x14ac:dyDescent="0.25">
      <c r="B143" s="48"/>
      <c r="C143" s="49"/>
      <c r="D143" s="50"/>
      <c r="E143" s="50"/>
      <c r="F143" s="50"/>
      <c r="G143" s="51"/>
      <c r="H143" s="50"/>
      <c r="I143" s="50"/>
      <c r="J143" s="50"/>
      <c r="K143" s="50"/>
      <c r="L143" s="50"/>
      <c r="M143" s="110"/>
      <c r="N143" s="52"/>
    </row>
    <row r="144" spans="2:14" ht="15.75" x14ac:dyDescent="0.25">
      <c r="B144" s="48"/>
      <c r="C144" s="49"/>
      <c r="D144" s="50"/>
      <c r="E144" s="50"/>
      <c r="F144" s="50"/>
      <c r="G144" s="51"/>
      <c r="H144" s="50"/>
      <c r="I144" s="50"/>
      <c r="J144" s="50"/>
      <c r="K144" s="50"/>
      <c r="L144" s="50"/>
      <c r="M144" s="110"/>
      <c r="N144" s="52"/>
    </row>
    <row r="145" spans="2:14" ht="15.75" x14ac:dyDescent="0.25">
      <c r="B145" s="48"/>
      <c r="C145" s="49"/>
      <c r="D145" s="50"/>
      <c r="E145" s="50"/>
      <c r="F145" s="50"/>
      <c r="G145" s="51"/>
      <c r="H145" s="50"/>
      <c r="I145" s="50"/>
      <c r="J145" s="50"/>
      <c r="K145" s="50"/>
      <c r="L145" s="50"/>
      <c r="M145" s="110"/>
      <c r="N145" s="52"/>
    </row>
    <row r="146" spans="2:14" ht="15.75" x14ac:dyDescent="0.25">
      <c r="B146" s="48"/>
      <c r="C146" s="49"/>
      <c r="D146" s="50"/>
      <c r="E146" s="50"/>
      <c r="F146" s="50"/>
      <c r="G146" s="51"/>
      <c r="H146" s="50"/>
      <c r="I146" s="50"/>
      <c r="J146" s="50"/>
      <c r="K146" s="50"/>
      <c r="L146" s="50"/>
      <c r="M146" s="110"/>
      <c r="N146" s="52"/>
    </row>
    <row r="147" spans="2:14" ht="15.75" x14ac:dyDescent="0.25">
      <c r="B147" s="48"/>
      <c r="C147" s="49"/>
      <c r="D147" s="50"/>
      <c r="E147" s="50"/>
      <c r="F147" s="50"/>
      <c r="G147" s="51"/>
      <c r="H147" s="50"/>
      <c r="I147" s="50"/>
      <c r="J147" s="50"/>
      <c r="K147" s="50"/>
      <c r="L147" s="50"/>
      <c r="M147" s="110"/>
      <c r="N147" s="52"/>
    </row>
    <row r="148" spans="2:14" ht="15.75" x14ac:dyDescent="0.25">
      <c r="B148" s="48"/>
      <c r="C148" s="49"/>
      <c r="D148" s="50"/>
      <c r="E148" s="50"/>
      <c r="F148" s="50"/>
      <c r="G148" s="51"/>
      <c r="H148" s="50"/>
      <c r="I148" s="50"/>
      <c r="J148" s="50"/>
      <c r="K148" s="50"/>
      <c r="L148" s="50"/>
      <c r="M148" s="110"/>
      <c r="N148" s="52"/>
    </row>
    <row r="149" spans="2:14" ht="15.75" x14ac:dyDescent="0.25">
      <c r="B149" s="54"/>
      <c r="C149" s="55"/>
      <c r="D149" s="50"/>
      <c r="E149" s="50"/>
      <c r="F149" s="50"/>
      <c r="G149" s="51"/>
      <c r="H149" s="50"/>
      <c r="I149" s="50"/>
      <c r="J149" s="50"/>
      <c r="K149" s="50"/>
      <c r="L149" s="50"/>
      <c r="M149" s="110"/>
      <c r="N149" s="52"/>
    </row>
    <row r="150" spans="2:14" ht="15.75" x14ac:dyDescent="0.25">
      <c r="B150" s="54"/>
      <c r="C150" s="55"/>
      <c r="D150" s="50"/>
      <c r="E150" s="50"/>
      <c r="F150" s="50"/>
      <c r="G150" s="51"/>
      <c r="H150" s="50"/>
      <c r="I150" s="50"/>
      <c r="J150" s="50"/>
      <c r="K150" s="50"/>
      <c r="L150" s="50"/>
      <c r="M150" s="110"/>
      <c r="N150" s="52"/>
    </row>
    <row r="151" spans="2:14" x14ac:dyDescent="0.25">
      <c r="B151" s="56"/>
      <c r="C151" s="56"/>
      <c r="D151" s="56"/>
      <c r="E151" s="56"/>
      <c r="F151" s="56"/>
      <c r="G151" s="57"/>
      <c r="H151" s="56"/>
      <c r="I151" s="56"/>
      <c r="J151" s="56"/>
      <c r="K151" s="56"/>
      <c r="L151" s="56"/>
      <c r="M151" s="29"/>
      <c r="N151" s="58">
        <f>SUM(N6:N150)</f>
        <v>0</v>
      </c>
    </row>
    <row r="152" spans="2:14" x14ac:dyDescent="0.25">
      <c r="B152" s="56"/>
      <c r="C152" s="56"/>
      <c r="D152" s="56"/>
      <c r="E152" s="56"/>
      <c r="F152" s="56"/>
      <c r="G152" s="57"/>
      <c r="H152" s="56"/>
      <c r="I152" s="56"/>
      <c r="J152" s="56"/>
      <c r="K152" s="56"/>
      <c r="L152" s="56"/>
      <c r="M152" s="29"/>
      <c r="N152" s="29"/>
    </row>
    <row r="153" spans="2:14" x14ac:dyDescent="0.25">
      <c r="B153" s="56"/>
      <c r="C153" s="56"/>
      <c r="D153" s="56"/>
      <c r="E153" s="56"/>
      <c r="F153" s="56"/>
      <c r="G153" s="57"/>
      <c r="H153" s="56"/>
      <c r="I153" s="56"/>
      <c r="J153" s="56"/>
      <c r="K153" s="56"/>
      <c r="L153" s="56"/>
      <c r="M153" s="29"/>
      <c r="N153" s="29"/>
    </row>
    <row r="154" spans="2:14" x14ac:dyDescent="0.25">
      <c r="B154" s="56"/>
      <c r="C154" s="56"/>
      <c r="D154" s="56"/>
      <c r="E154" s="56"/>
      <c r="F154" s="56"/>
      <c r="G154" s="57"/>
      <c r="H154" s="56"/>
      <c r="I154" s="56"/>
      <c r="J154" s="56"/>
      <c r="K154" s="56"/>
      <c r="L154" s="56"/>
      <c r="M154" s="29"/>
      <c r="N154" s="29"/>
    </row>
    <row r="155" spans="2:14" x14ac:dyDescent="0.25">
      <c r="B155" s="56"/>
      <c r="C155" s="56"/>
      <c r="D155" s="56"/>
      <c r="E155" s="56"/>
      <c r="F155" s="56"/>
      <c r="G155" s="57"/>
      <c r="H155" s="56"/>
      <c r="I155" s="56"/>
      <c r="J155" s="56"/>
      <c r="K155" s="56"/>
      <c r="L155" s="56"/>
      <c r="M155" s="29"/>
      <c r="N155" s="29"/>
    </row>
    <row r="156" spans="2:14" x14ac:dyDescent="0.25">
      <c r="B156" s="56"/>
      <c r="C156" s="56"/>
      <c r="D156" s="56"/>
      <c r="E156" s="56"/>
      <c r="F156" s="56"/>
      <c r="G156" s="57"/>
      <c r="H156" s="56"/>
      <c r="I156" s="56"/>
      <c r="J156" s="56"/>
      <c r="K156" s="56"/>
      <c r="L156" s="56"/>
      <c r="M156" s="29"/>
      <c r="N156" s="29"/>
    </row>
    <row r="157" spans="2:14" x14ac:dyDescent="0.25">
      <c r="B157" s="56"/>
      <c r="C157" s="56"/>
      <c r="D157" s="56"/>
      <c r="E157" s="56"/>
      <c r="F157" s="56"/>
      <c r="G157" s="57"/>
      <c r="H157" s="56"/>
      <c r="I157" s="56"/>
      <c r="J157" s="56"/>
      <c r="K157" s="56"/>
      <c r="L157" s="56"/>
      <c r="M157" s="29"/>
      <c r="N157" s="29"/>
    </row>
    <row r="158" spans="2:14" x14ac:dyDescent="0.25">
      <c r="B158" s="56"/>
      <c r="C158" s="56"/>
      <c r="D158" s="56"/>
      <c r="E158" s="56"/>
      <c r="F158" s="56"/>
      <c r="G158" s="57"/>
      <c r="H158" s="56"/>
      <c r="I158" s="56"/>
      <c r="J158" s="56"/>
      <c r="K158" s="56"/>
      <c r="L158" s="56"/>
      <c r="M158" s="29"/>
      <c r="N158" s="29"/>
    </row>
    <row r="159" spans="2:14" x14ac:dyDescent="0.25">
      <c r="B159" s="56"/>
      <c r="C159" s="56"/>
      <c r="D159" s="56"/>
      <c r="E159" s="56"/>
      <c r="F159" s="56"/>
      <c r="G159" s="57"/>
      <c r="H159" s="56"/>
      <c r="I159" s="56"/>
      <c r="J159" s="56"/>
      <c r="K159" s="56"/>
      <c r="L159" s="56"/>
      <c r="M159" s="29"/>
      <c r="N159" s="29"/>
    </row>
    <row r="160" spans="2:14" x14ac:dyDescent="0.25">
      <c r="B160" s="56"/>
      <c r="C160" s="56"/>
      <c r="D160" s="56"/>
      <c r="E160" s="56"/>
      <c r="F160" s="56"/>
      <c r="G160" s="57"/>
      <c r="H160" s="56"/>
      <c r="I160" s="56"/>
      <c r="J160" s="56"/>
      <c r="K160" s="56"/>
      <c r="L160" s="56"/>
      <c r="M160" s="29"/>
      <c r="N160" s="29"/>
    </row>
    <row r="161" spans="2:14" x14ac:dyDescent="0.25">
      <c r="B161" s="56"/>
      <c r="C161" s="56"/>
      <c r="D161" s="56"/>
      <c r="E161" s="56"/>
      <c r="F161" s="56"/>
      <c r="G161" s="57"/>
      <c r="H161" s="56"/>
      <c r="I161" s="56"/>
      <c r="J161" s="56"/>
      <c r="K161" s="56"/>
      <c r="L161" s="56"/>
      <c r="M161" s="29"/>
      <c r="N161" s="29"/>
    </row>
    <row r="162" spans="2:14" x14ac:dyDescent="0.25">
      <c r="B162" s="56"/>
      <c r="C162" s="56"/>
      <c r="D162" s="56"/>
      <c r="E162" s="56"/>
      <c r="F162" s="56"/>
      <c r="G162" s="57"/>
      <c r="H162" s="56"/>
      <c r="I162" s="56"/>
      <c r="J162" s="56"/>
      <c r="K162" s="56"/>
      <c r="L162" s="56"/>
      <c r="M162" s="29"/>
      <c r="N162" s="29"/>
    </row>
    <row r="163" spans="2:14" x14ac:dyDescent="0.25">
      <c r="B163" s="56"/>
      <c r="C163" s="56"/>
      <c r="D163" s="56"/>
      <c r="E163" s="56"/>
      <c r="F163" s="56"/>
      <c r="G163" s="57"/>
      <c r="H163" s="56"/>
      <c r="I163" s="56"/>
      <c r="J163" s="56"/>
      <c r="K163" s="56"/>
      <c r="L163" s="56"/>
      <c r="M163" s="29"/>
      <c r="N163" s="29"/>
    </row>
    <row r="164" spans="2:14" x14ac:dyDescent="0.25">
      <c r="B164" s="56"/>
      <c r="C164" s="56"/>
      <c r="D164" s="56"/>
      <c r="E164" s="56"/>
      <c r="F164" s="56"/>
      <c r="G164" s="57"/>
      <c r="H164" s="56"/>
      <c r="I164" s="56"/>
      <c r="J164" s="56"/>
      <c r="K164" s="56"/>
      <c r="L164" s="56"/>
      <c r="M164" s="29"/>
      <c r="N164" s="29"/>
    </row>
    <row r="165" spans="2:14" x14ac:dyDescent="0.25">
      <c r="B165" s="56"/>
      <c r="C165" s="56"/>
      <c r="D165" s="56"/>
      <c r="E165" s="56"/>
      <c r="F165" s="56"/>
      <c r="G165" s="57"/>
      <c r="H165" s="56"/>
      <c r="I165" s="56"/>
      <c r="J165" s="56"/>
      <c r="K165" s="56"/>
      <c r="L165" s="56"/>
      <c r="M165" s="29"/>
      <c r="N165" s="29"/>
    </row>
    <row r="166" spans="2:14" x14ac:dyDescent="0.25">
      <c r="B166" s="56"/>
      <c r="C166" s="56"/>
      <c r="D166" s="56"/>
      <c r="E166" s="56"/>
      <c r="F166" s="56"/>
      <c r="G166" s="57"/>
      <c r="H166" s="56"/>
      <c r="I166" s="56"/>
      <c r="J166" s="56"/>
      <c r="K166" s="56"/>
      <c r="L166" s="56"/>
      <c r="M166" s="29"/>
      <c r="N166" s="29"/>
    </row>
    <row r="167" spans="2:14" x14ac:dyDescent="0.25">
      <c r="B167" s="56"/>
      <c r="C167" s="56"/>
      <c r="D167" s="56"/>
      <c r="E167" s="56"/>
      <c r="F167" s="56"/>
      <c r="G167" s="57"/>
      <c r="H167" s="56"/>
      <c r="I167" s="56"/>
      <c r="J167" s="56"/>
      <c r="K167" s="56"/>
      <c r="L167" s="56"/>
      <c r="M167" s="29"/>
      <c r="N167" s="29"/>
    </row>
    <row r="168" spans="2:14" x14ac:dyDescent="0.25">
      <c r="B168" s="56"/>
      <c r="C168" s="56"/>
      <c r="D168" s="56"/>
      <c r="E168" s="56"/>
      <c r="F168" s="56"/>
      <c r="G168" s="57"/>
      <c r="H168" s="56"/>
      <c r="I168" s="56"/>
      <c r="J168" s="56"/>
      <c r="K168" s="56"/>
      <c r="L168" s="56"/>
      <c r="M168" s="29"/>
      <c r="N168" s="29"/>
    </row>
    <row r="169" spans="2:14" x14ac:dyDescent="0.25">
      <c r="B169" s="56"/>
      <c r="C169" s="56"/>
      <c r="D169" s="56"/>
      <c r="E169" s="56"/>
      <c r="F169" s="56"/>
      <c r="G169" s="57"/>
      <c r="H169" s="56"/>
      <c r="I169" s="56"/>
      <c r="J169" s="56"/>
      <c r="K169" s="56"/>
      <c r="L169" s="56"/>
      <c r="M169" s="29"/>
      <c r="N169" s="29"/>
    </row>
    <row r="170" spans="2:14" x14ac:dyDescent="0.25">
      <c r="B170" s="56"/>
      <c r="C170" s="56"/>
      <c r="D170" s="56"/>
      <c r="E170" s="56"/>
      <c r="F170" s="56"/>
      <c r="G170" s="57"/>
      <c r="H170" s="56"/>
      <c r="I170" s="56"/>
      <c r="J170" s="56"/>
      <c r="K170" s="56"/>
      <c r="L170" s="56"/>
      <c r="M170" s="29"/>
      <c r="N170" s="29"/>
    </row>
    <row r="171" spans="2:14" x14ac:dyDescent="0.25">
      <c r="B171" s="56"/>
      <c r="C171" s="56"/>
      <c r="D171" s="56"/>
      <c r="E171" s="56"/>
      <c r="F171" s="56"/>
      <c r="G171" s="57"/>
      <c r="H171" s="56"/>
      <c r="I171" s="56"/>
      <c r="J171" s="56"/>
      <c r="K171" s="56"/>
      <c r="L171" s="56"/>
      <c r="M171" s="29"/>
      <c r="N171" s="29"/>
    </row>
    <row r="172" spans="2:14" x14ac:dyDescent="0.25">
      <c r="B172" s="56"/>
      <c r="C172" s="56"/>
      <c r="D172" s="56"/>
      <c r="E172" s="56"/>
      <c r="F172" s="56"/>
      <c r="G172" s="57"/>
      <c r="H172" s="56"/>
      <c r="I172" s="56"/>
      <c r="J172" s="56"/>
      <c r="K172" s="56"/>
      <c r="L172" s="56"/>
      <c r="M172" s="29"/>
      <c r="N172" s="29"/>
    </row>
    <row r="173" spans="2:14" x14ac:dyDescent="0.25">
      <c r="B173" s="56"/>
      <c r="C173" s="56"/>
      <c r="D173" s="56"/>
      <c r="E173" s="56"/>
      <c r="F173" s="56"/>
      <c r="G173" s="57"/>
      <c r="H173" s="56"/>
      <c r="I173" s="56"/>
      <c r="J173" s="56"/>
      <c r="K173" s="56"/>
      <c r="L173" s="56"/>
      <c r="M173" s="29"/>
      <c r="N173" s="29"/>
    </row>
    <row r="174" spans="2:14" x14ac:dyDescent="0.25">
      <c r="B174" s="56"/>
      <c r="C174" s="56"/>
      <c r="D174" s="56"/>
      <c r="E174" s="56"/>
      <c r="F174" s="56"/>
      <c r="G174" s="57"/>
      <c r="H174" s="56"/>
      <c r="I174" s="56"/>
      <c r="J174" s="56"/>
      <c r="K174" s="56"/>
      <c r="L174" s="56"/>
      <c r="M174" s="29"/>
      <c r="N174" s="29"/>
    </row>
    <row r="175" spans="2:14" x14ac:dyDescent="0.25">
      <c r="B175" s="56"/>
      <c r="C175" s="56"/>
      <c r="D175" s="56"/>
      <c r="E175" s="56"/>
      <c r="F175" s="56"/>
      <c r="G175" s="57"/>
      <c r="H175" s="56"/>
      <c r="I175" s="56"/>
      <c r="J175" s="56"/>
      <c r="K175" s="56"/>
      <c r="L175" s="56"/>
      <c r="M175" s="29"/>
      <c r="N175" s="29"/>
    </row>
    <row r="176" spans="2:14" x14ac:dyDescent="0.25">
      <c r="B176" s="56"/>
      <c r="C176" s="56"/>
      <c r="D176" s="56"/>
      <c r="E176" s="56"/>
      <c r="F176" s="56"/>
      <c r="G176" s="57"/>
      <c r="H176" s="56"/>
      <c r="I176" s="56"/>
      <c r="J176" s="56"/>
      <c r="K176" s="56"/>
      <c r="L176" s="56"/>
      <c r="M176" s="29"/>
      <c r="N176" s="29"/>
    </row>
    <row r="177" spans="2:14" x14ac:dyDescent="0.25">
      <c r="B177" s="56"/>
      <c r="C177" s="56"/>
      <c r="D177" s="56"/>
      <c r="E177" s="56"/>
      <c r="F177" s="56"/>
      <c r="G177" s="57"/>
      <c r="H177" s="56"/>
      <c r="I177" s="56"/>
      <c r="J177" s="56"/>
      <c r="K177" s="56"/>
      <c r="L177" s="56"/>
      <c r="M177" s="29"/>
      <c r="N177" s="29"/>
    </row>
    <row r="178" spans="2:14" x14ac:dyDescent="0.25">
      <c r="B178" s="56"/>
      <c r="C178" s="56"/>
      <c r="D178" s="56"/>
      <c r="E178" s="56"/>
      <c r="F178" s="56"/>
      <c r="G178" s="57"/>
      <c r="H178" s="56"/>
      <c r="I178" s="56"/>
      <c r="J178" s="56"/>
      <c r="K178" s="56"/>
      <c r="L178" s="56"/>
      <c r="M178" s="29"/>
      <c r="N178" s="29"/>
    </row>
    <row r="179" spans="2:14" x14ac:dyDescent="0.25">
      <c r="B179" s="56"/>
      <c r="C179" s="56"/>
      <c r="D179" s="56"/>
      <c r="E179" s="56"/>
      <c r="F179" s="56"/>
      <c r="G179" s="57"/>
      <c r="H179" s="56"/>
      <c r="I179" s="56"/>
      <c r="J179" s="56"/>
      <c r="K179" s="56"/>
      <c r="L179" s="56"/>
      <c r="M179" s="29"/>
      <c r="N179" s="29"/>
    </row>
    <row r="180" spans="2:14" x14ac:dyDescent="0.25">
      <c r="B180" s="56"/>
      <c r="C180" s="56"/>
      <c r="D180" s="56"/>
      <c r="E180" s="56"/>
      <c r="F180" s="56"/>
      <c r="G180" s="57"/>
      <c r="H180" s="56"/>
      <c r="I180" s="56"/>
      <c r="J180" s="56"/>
      <c r="K180" s="56"/>
      <c r="L180" s="56"/>
      <c r="M180" s="29"/>
      <c r="N180" s="29"/>
    </row>
    <row r="181" spans="2:14" x14ac:dyDescent="0.25">
      <c r="B181" s="56"/>
      <c r="C181" s="56"/>
      <c r="D181" s="56"/>
      <c r="E181" s="56"/>
      <c r="F181" s="56"/>
      <c r="G181" s="57"/>
      <c r="H181" s="56"/>
      <c r="I181" s="56"/>
      <c r="J181" s="56"/>
      <c r="K181" s="56"/>
      <c r="L181" s="56"/>
      <c r="M181" s="29"/>
      <c r="N181" s="29"/>
    </row>
    <row r="182" spans="2:14" x14ac:dyDescent="0.25">
      <c r="B182" s="56"/>
      <c r="C182" s="56"/>
      <c r="D182" s="56"/>
      <c r="E182" s="56"/>
      <c r="F182" s="56"/>
      <c r="G182" s="57"/>
      <c r="H182" s="56"/>
      <c r="I182" s="56"/>
      <c r="J182" s="56"/>
      <c r="K182" s="56"/>
      <c r="L182" s="56"/>
      <c r="M182" s="29"/>
      <c r="N182" s="29"/>
    </row>
    <row r="183" spans="2:14" x14ac:dyDescent="0.25">
      <c r="B183" s="56"/>
      <c r="C183" s="56"/>
      <c r="D183" s="56"/>
      <c r="E183" s="56"/>
      <c r="F183" s="56"/>
      <c r="G183" s="57"/>
      <c r="H183" s="56"/>
      <c r="I183" s="56"/>
      <c r="J183" s="56"/>
      <c r="K183" s="56"/>
      <c r="L183" s="56"/>
      <c r="M183" s="29"/>
      <c r="N183" s="29"/>
    </row>
    <row r="184" spans="2:14" x14ac:dyDescent="0.25">
      <c r="B184" s="56"/>
      <c r="C184" s="56"/>
      <c r="D184" s="56"/>
      <c r="E184" s="56"/>
      <c r="F184" s="56"/>
      <c r="G184" s="57"/>
      <c r="H184" s="56"/>
      <c r="I184" s="56"/>
      <c r="J184" s="56"/>
      <c r="K184" s="56"/>
      <c r="L184" s="56"/>
      <c r="M184" s="29"/>
      <c r="N184" s="29"/>
    </row>
    <row r="185" spans="2:14" x14ac:dyDescent="0.25">
      <c r="B185" s="56"/>
      <c r="C185" s="56"/>
      <c r="D185" s="56"/>
      <c r="E185" s="56"/>
      <c r="F185" s="56"/>
      <c r="G185" s="57"/>
      <c r="H185" s="56"/>
      <c r="I185" s="56"/>
      <c r="J185" s="56"/>
      <c r="K185" s="56"/>
      <c r="L185" s="56"/>
      <c r="M185" s="29"/>
      <c r="N185" s="29"/>
    </row>
    <row r="186" spans="2:14" x14ac:dyDescent="0.25">
      <c r="B186" s="56"/>
      <c r="C186" s="56"/>
      <c r="D186" s="56"/>
      <c r="E186" s="56"/>
      <c r="F186" s="56"/>
      <c r="G186" s="57"/>
      <c r="H186" s="56"/>
      <c r="I186" s="56"/>
      <c r="J186" s="56"/>
      <c r="K186" s="56"/>
      <c r="L186" s="56"/>
      <c r="M186" s="29"/>
      <c r="N186" s="29"/>
    </row>
    <row r="187" spans="2:14" x14ac:dyDescent="0.25">
      <c r="B187" s="56"/>
      <c r="C187" s="56"/>
      <c r="D187" s="56"/>
      <c r="E187" s="56"/>
      <c r="F187" s="56"/>
      <c r="G187" s="57"/>
      <c r="H187" s="56"/>
      <c r="I187" s="56"/>
      <c r="J187" s="56"/>
      <c r="K187" s="56"/>
      <c r="L187" s="56"/>
      <c r="M187" s="29"/>
      <c r="N187" s="29"/>
    </row>
    <row r="188" spans="2:14" x14ac:dyDescent="0.25">
      <c r="B188" s="56"/>
      <c r="C188" s="56"/>
      <c r="D188" s="56"/>
      <c r="E188" s="56"/>
      <c r="F188" s="56"/>
      <c r="G188" s="57"/>
      <c r="H188" s="56"/>
      <c r="I188" s="56"/>
      <c r="J188" s="56"/>
      <c r="K188" s="56"/>
      <c r="L188" s="56"/>
      <c r="M188" s="29"/>
      <c r="N188" s="29"/>
    </row>
    <row r="189" spans="2:14" x14ac:dyDescent="0.25">
      <c r="B189" s="56"/>
      <c r="C189" s="56"/>
      <c r="D189" s="56"/>
      <c r="E189" s="56"/>
      <c r="F189" s="56"/>
      <c r="G189" s="57"/>
      <c r="H189" s="56"/>
      <c r="I189" s="56"/>
      <c r="J189" s="56"/>
      <c r="K189" s="56"/>
      <c r="L189" s="56"/>
      <c r="M189" s="29"/>
      <c r="N189" s="29"/>
    </row>
  </sheetData>
  <sheetProtection algorithmName="SHA-512" hashValue="xpsZf9yoNPeEFHwRApk8lLqw3TyWs1uBL7GSUPY10h5I9Sa1MtikYAl2N/hupMQCJQGqh6F12UQFXS7Rka2KMA==" saltValue="YDvxVhgZ4zR48Mh+LJGL1g==" spinCount="100000" sheet="1" objects="1" scenarios="1"/>
  <mergeCells count="8">
    <mergeCell ref="B1:N1"/>
    <mergeCell ref="B2:N2"/>
    <mergeCell ref="B3:N3"/>
    <mergeCell ref="C4:C5"/>
    <mergeCell ref="D4:H4"/>
    <mergeCell ref="I4:L4"/>
    <mergeCell ref="M4:M5"/>
    <mergeCell ref="N4:N5"/>
  </mergeCells>
  <pageMargins left="0.70866141732283472" right="0.70866141732283472" top="0.74803149606299213" bottom="0.74803149606299213" header="0.31496062992125984" footer="0.31496062992125984"/>
  <pageSetup scale="9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opLeftCell="A4" workbookViewId="0">
      <selection activeCell="G28" sqref="G28"/>
    </sheetView>
  </sheetViews>
  <sheetFormatPr baseColWidth="10" defaultRowHeight="15" x14ac:dyDescent="0.25"/>
  <cols>
    <col min="1" max="1" width="7.5703125" customWidth="1"/>
    <col min="2" max="2" width="22" customWidth="1"/>
    <col min="3" max="3" width="14.140625" bestFit="1" customWidth="1"/>
    <col min="4" max="4" width="14.140625" style="18" bestFit="1" customWidth="1"/>
    <col min="5" max="5" width="16.85546875" customWidth="1"/>
    <col min="6" max="6" width="14.140625" customWidth="1"/>
  </cols>
  <sheetData>
    <row r="1" spans="1:7" s="9" customFormat="1" x14ac:dyDescent="0.25">
      <c r="D1" s="18"/>
    </row>
    <row r="2" spans="1:7" s="9" customFormat="1" x14ac:dyDescent="0.25">
      <c r="D2" s="18"/>
    </row>
    <row r="3" spans="1:7" s="9" customFormat="1" x14ac:dyDescent="0.25">
      <c r="D3" s="18"/>
    </row>
    <row r="4" spans="1:7" s="9" customFormat="1" x14ac:dyDescent="0.25">
      <c r="D4" s="18"/>
    </row>
    <row r="5" spans="1:7" s="9" customFormat="1" ht="6" customHeight="1" x14ac:dyDescent="0.25">
      <c r="D5" s="18"/>
    </row>
    <row r="6" spans="1:7" s="9" customFormat="1" x14ac:dyDescent="0.25">
      <c r="A6" s="23" t="s">
        <v>25</v>
      </c>
      <c r="B6" s="23"/>
    </row>
    <row r="7" spans="1:7" s="9" customFormat="1" x14ac:dyDescent="0.25">
      <c r="D7" s="18"/>
    </row>
    <row r="8" spans="1:7" ht="15.75" thickBot="1" x14ac:dyDescent="0.3"/>
    <row r="9" spans="1:7" x14ac:dyDescent="0.25">
      <c r="B9" s="336" t="s">
        <v>580</v>
      </c>
      <c r="C9" s="337"/>
      <c r="D9" s="337"/>
      <c r="E9" s="337"/>
      <c r="F9" s="338"/>
    </row>
    <row r="10" spans="1:7" ht="15.75" thickBot="1" x14ac:dyDescent="0.3">
      <c r="B10" s="44" t="s">
        <v>581</v>
      </c>
      <c r="C10" s="335">
        <v>108051429</v>
      </c>
      <c r="D10" s="335"/>
      <c r="E10" s="33"/>
      <c r="F10" s="34"/>
    </row>
    <row r="11" spans="1:7" ht="30" x14ac:dyDescent="0.25">
      <c r="B11" s="31" t="s">
        <v>37</v>
      </c>
      <c r="C11" s="31" t="s">
        <v>38</v>
      </c>
      <c r="D11" s="32" t="s">
        <v>39</v>
      </c>
      <c r="E11" s="35" t="s">
        <v>40</v>
      </c>
      <c r="F11" s="36" t="s">
        <v>41</v>
      </c>
    </row>
    <row r="12" spans="1:7" x14ac:dyDescent="0.25">
      <c r="B12" s="25" t="s">
        <v>26</v>
      </c>
      <c r="C12" s="26">
        <v>0.2</v>
      </c>
      <c r="D12" s="27">
        <f>+$C$10*C12</f>
        <v>21610285.800000001</v>
      </c>
      <c r="E12" s="117">
        <f>+'ADULTO MAYOR'!M114</f>
        <v>32400000</v>
      </c>
      <c r="F12" s="37">
        <f>+D12-E12</f>
        <v>-10789714.199999999</v>
      </c>
      <c r="G12" s="229">
        <f>+E12/$C$10</f>
        <v>0.29985720966263202</v>
      </c>
    </row>
    <row r="13" spans="1:7" x14ac:dyDescent="0.25">
      <c r="B13" s="19" t="s">
        <v>27</v>
      </c>
      <c r="C13" s="28">
        <v>0.2</v>
      </c>
      <c r="D13" s="29">
        <f t="shared" ref="D13:D23" si="0">+$C$10*C13</f>
        <v>21610285.800000001</v>
      </c>
      <c r="E13" s="29">
        <f>+'CLUBES DEPORTIVOS'!W74</f>
        <v>19868571.428571429</v>
      </c>
      <c r="F13" s="38">
        <f>+D13-E13</f>
        <v>1741714.3714285716</v>
      </c>
      <c r="G13" s="229">
        <f t="shared" ref="G13:G23" si="1">+E13/$C$10</f>
        <v>0.1838806910047569</v>
      </c>
    </row>
    <row r="14" spans="1:7" x14ac:dyDescent="0.25">
      <c r="B14" s="19" t="s">
        <v>28</v>
      </c>
      <c r="C14" s="28">
        <v>0.1</v>
      </c>
      <c r="D14" s="29">
        <f t="shared" si="0"/>
        <v>10805142.9</v>
      </c>
      <c r="E14" s="29">
        <f>+JJVV!W70</f>
        <v>18057142.857142862</v>
      </c>
      <c r="F14" s="38">
        <f t="shared" ref="F14:F22" si="2">+D14-E14</f>
        <v>-7251999.9571428616</v>
      </c>
      <c r="G14" s="229">
        <f t="shared" si="1"/>
        <v>0.16711618739575265</v>
      </c>
    </row>
    <row r="15" spans="1:7" x14ac:dyDescent="0.25">
      <c r="B15" s="19" t="s">
        <v>43</v>
      </c>
      <c r="C15" s="28">
        <v>0.06</v>
      </c>
      <c r="D15" s="29">
        <f t="shared" si="0"/>
        <v>6483085.7400000002</v>
      </c>
      <c r="E15" s="43">
        <f>+'CENTRO MADRES'!W36</f>
        <v>7554285.7142857146</v>
      </c>
      <c r="F15" s="38">
        <f t="shared" si="2"/>
        <v>-1071199.9742857143</v>
      </c>
      <c r="G15" s="229">
        <f t="shared" si="1"/>
        <v>6.9913797385185106E-2</v>
      </c>
    </row>
    <row r="16" spans="1:7" x14ac:dyDescent="0.25">
      <c r="B16" s="19" t="s">
        <v>29</v>
      </c>
      <c r="C16" s="28">
        <v>0.08</v>
      </c>
      <c r="D16" s="29">
        <f t="shared" si="0"/>
        <v>8644114.3200000003</v>
      </c>
      <c r="E16" s="43">
        <f>+'C. DE PADRES Y AP.'!W19</f>
        <v>4040000</v>
      </c>
      <c r="F16" s="38">
        <f t="shared" si="2"/>
        <v>4604114.32</v>
      </c>
      <c r="G16" s="229">
        <f t="shared" si="1"/>
        <v>3.738960268632819E-2</v>
      </c>
    </row>
    <row r="17" spans="2:7" x14ac:dyDescent="0.25">
      <c r="B17" s="19" t="s">
        <v>30</v>
      </c>
      <c r="C17" s="28">
        <v>0.06</v>
      </c>
      <c r="D17" s="29">
        <f t="shared" si="0"/>
        <v>6483085.7400000002</v>
      </c>
      <c r="E17" s="43">
        <f>+BENEFICAS!W24</f>
        <v>5165714.2857142854</v>
      </c>
      <c r="F17" s="38">
        <f t="shared" si="2"/>
        <v>1317371.4542857148</v>
      </c>
      <c r="G17" s="229">
        <f t="shared" si="1"/>
        <v>4.7807921963848213E-2</v>
      </c>
    </row>
    <row r="18" spans="2:7" x14ac:dyDescent="0.25">
      <c r="B18" s="19" t="s">
        <v>31</v>
      </c>
      <c r="C18" s="28">
        <v>7.0000000000000007E-2</v>
      </c>
      <c r="D18" s="29">
        <f t="shared" si="0"/>
        <v>7563600.0300000003</v>
      </c>
      <c r="E18" s="43">
        <f>+CULTURALES!W25</f>
        <v>5685714.2857142854</v>
      </c>
      <c r="F18" s="38">
        <f t="shared" si="2"/>
        <v>1877885.7442857148</v>
      </c>
      <c r="G18" s="229">
        <f t="shared" si="1"/>
        <v>5.2620445081890455E-2</v>
      </c>
    </row>
    <row r="19" spans="2:7" x14ac:dyDescent="0.25">
      <c r="B19" s="19" t="s">
        <v>32</v>
      </c>
      <c r="C19" s="28">
        <v>0.05</v>
      </c>
      <c r="D19" s="29">
        <f t="shared" si="0"/>
        <v>5402571.4500000002</v>
      </c>
      <c r="E19" s="29"/>
      <c r="F19" s="38">
        <f t="shared" si="2"/>
        <v>5402571.4500000002</v>
      </c>
      <c r="G19" s="229">
        <f t="shared" si="1"/>
        <v>0</v>
      </c>
    </row>
    <row r="20" spans="2:7" x14ac:dyDescent="0.25">
      <c r="B20" s="19" t="s">
        <v>33</v>
      </c>
      <c r="C20" s="28">
        <v>0.05</v>
      </c>
      <c r="D20" s="29">
        <f t="shared" si="0"/>
        <v>5402571.4500000002</v>
      </c>
      <c r="E20" s="29"/>
      <c r="F20" s="38">
        <f t="shared" si="2"/>
        <v>5402571.4500000002</v>
      </c>
      <c r="G20" s="229">
        <f t="shared" si="1"/>
        <v>0</v>
      </c>
    </row>
    <row r="21" spans="2:7" x14ac:dyDescent="0.25">
      <c r="B21" s="19" t="s">
        <v>34</v>
      </c>
      <c r="C21" s="28">
        <v>0.05</v>
      </c>
      <c r="D21" s="29">
        <f t="shared" si="0"/>
        <v>5402571.4500000002</v>
      </c>
      <c r="E21" s="29">
        <f>+JUVENTUD!W12</f>
        <v>1834285.7142857143</v>
      </c>
      <c r="F21" s="38">
        <f t="shared" si="2"/>
        <v>3568285.7357142856</v>
      </c>
      <c r="G21" s="229">
        <f t="shared" si="1"/>
        <v>1.697604308672044E-2</v>
      </c>
    </row>
    <row r="22" spans="2:7" x14ac:dyDescent="0.25">
      <c r="B22" s="19" t="s">
        <v>35</v>
      </c>
      <c r="C22" s="28">
        <v>0.05</v>
      </c>
      <c r="D22" s="29">
        <f t="shared" si="0"/>
        <v>5402571.4500000002</v>
      </c>
      <c r="E22" s="29">
        <f>+RELIGIOSAS!W9</f>
        <v>1011428.5714285715</v>
      </c>
      <c r="F22" s="38">
        <f t="shared" si="2"/>
        <v>4391142.8785714284</v>
      </c>
      <c r="G22" s="229">
        <f t="shared" si="1"/>
        <v>9.3606218889393071E-3</v>
      </c>
    </row>
    <row r="23" spans="2:7" ht="15.75" thickBot="1" x14ac:dyDescent="0.3">
      <c r="B23" s="20" t="s">
        <v>36</v>
      </c>
      <c r="C23" s="30">
        <v>0.03</v>
      </c>
      <c r="D23" s="21">
        <f t="shared" si="0"/>
        <v>3241542.87</v>
      </c>
      <c r="E23" s="21">
        <f>(+COMITÉS!W31)+'OTRAS ORG'!W25</f>
        <v>12434285.714285715</v>
      </c>
      <c r="F23" s="39">
        <f>+D23-E23</f>
        <v>-9192742.8442857154</v>
      </c>
      <c r="G23" s="229">
        <f t="shared" si="1"/>
        <v>0.11507747587758155</v>
      </c>
    </row>
    <row r="24" spans="2:7" ht="15.75" thickBot="1" x14ac:dyDescent="0.3">
      <c r="B24" s="41" t="s">
        <v>42</v>
      </c>
      <c r="C24" s="45">
        <f>SUM(C12:C23)</f>
        <v>1.0000000000000002</v>
      </c>
      <c r="D24" s="40">
        <f>SUM(D12:D23)</f>
        <v>108051429.00000001</v>
      </c>
      <c r="E24" s="40">
        <f>SUM(E12:E23)</f>
        <v>108051428.57142858</v>
      </c>
      <c r="F24" s="42">
        <f>SUM(F12:F23)</f>
        <v>0.4285714216530323</v>
      </c>
      <c r="G24" s="230">
        <f>SUM(G12:G23)</f>
        <v>0.99999999603363476</v>
      </c>
    </row>
  </sheetData>
  <sheetProtection algorithmName="SHA-512" hashValue="h82/k1151PVHIlk/+TWlJ9tMrR3Gxl0D/6YbdeIvJxn4hKveaxZwljKJsHtQccbk+TbORyIMRVby7BO3KrdZhg==" saltValue="gP9557Rft/OsncatktF9Og==" spinCount="100000" sheet="1" objects="1" scenarios="1"/>
  <mergeCells count="2">
    <mergeCell ref="C10:D10"/>
    <mergeCell ref="B9:F9"/>
  </mergeCells>
  <pageMargins left="0.7" right="0.7" top="0.75" bottom="0.75" header="0.3" footer="0.3"/>
  <pageSetup scale="90" fitToHeight="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74"/>
  <sheetViews>
    <sheetView zoomScale="76" zoomScaleNormal="76" workbookViewId="0"/>
  </sheetViews>
  <sheetFormatPr baseColWidth="10" defaultRowHeight="15" x14ac:dyDescent="0.25"/>
  <cols>
    <col min="1" max="1" width="8.5703125" style="9" customWidth="1"/>
    <col min="2" max="2" width="9.28515625" customWidth="1"/>
    <col min="3" max="3" width="62" customWidth="1"/>
    <col min="4" max="6" width="11.42578125" hidden="1" customWidth="1"/>
    <col min="7" max="7" width="12.42578125" style="17" hidden="1" customWidth="1"/>
    <col min="8" max="8" width="11.42578125" hidden="1" customWidth="1"/>
    <col min="9" max="9" width="16.140625" hidden="1" customWidth="1"/>
    <col min="10" max="16" width="16.140625" style="9" hidden="1" customWidth="1"/>
    <col min="17" max="17" width="14.85546875" style="17" hidden="1" customWidth="1"/>
    <col min="18" max="20" width="11.42578125" hidden="1" customWidth="1"/>
    <col min="21" max="21" width="10.140625" style="9" hidden="1" customWidth="1"/>
    <col min="22" max="22" width="11.42578125" customWidth="1"/>
    <col min="23" max="23" width="18.140625" style="24" customWidth="1"/>
    <col min="24" max="24" width="28.7109375" customWidth="1"/>
  </cols>
  <sheetData>
    <row r="1" spans="1:24" s="9" customFormat="1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4" s="9" customFormat="1" ht="15.75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4" s="9" customFormat="1" ht="16.5" thickBot="1" x14ac:dyDescent="0.3">
      <c r="B3" s="340" t="s">
        <v>21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4" s="3" customFormat="1" ht="35.25" customHeight="1" thickBot="1" x14ac:dyDescent="0.3">
      <c r="A4" s="9"/>
      <c r="B4" s="155" t="s">
        <v>0</v>
      </c>
      <c r="C4" s="156" t="s">
        <v>1</v>
      </c>
      <c r="D4" s="341" t="s">
        <v>2</v>
      </c>
      <c r="E4" s="342"/>
      <c r="F4" s="342"/>
      <c r="G4" s="342"/>
      <c r="H4" s="343"/>
      <c r="I4" s="341" t="s">
        <v>3</v>
      </c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344" t="s">
        <v>4</v>
      </c>
      <c r="V4" s="157"/>
      <c r="W4" s="303" t="s">
        <v>23</v>
      </c>
      <c r="X4" s="303" t="s">
        <v>5</v>
      </c>
    </row>
    <row r="5" spans="1:24" s="9" customFormat="1" ht="42.75" customHeight="1" thickBot="1" x14ac:dyDescent="0.3">
      <c r="B5" s="158"/>
      <c r="C5" s="159"/>
      <c r="D5" s="160" t="s">
        <v>6</v>
      </c>
      <c r="E5" s="160" t="s">
        <v>7</v>
      </c>
      <c r="F5" s="160" t="s">
        <v>8</v>
      </c>
      <c r="G5" s="161" t="s">
        <v>9</v>
      </c>
      <c r="H5" s="160" t="s">
        <v>10</v>
      </c>
      <c r="I5" s="162" t="s">
        <v>46</v>
      </c>
      <c r="J5" s="162" t="s">
        <v>47</v>
      </c>
      <c r="K5" s="162" t="s">
        <v>48</v>
      </c>
      <c r="L5" s="162" t="s">
        <v>49</v>
      </c>
      <c r="M5" s="162" t="s">
        <v>50</v>
      </c>
      <c r="N5" s="162" t="s">
        <v>51</v>
      </c>
      <c r="O5" s="162" t="s">
        <v>53</v>
      </c>
      <c r="P5" s="162" t="s">
        <v>52</v>
      </c>
      <c r="Q5" s="163" t="s">
        <v>54</v>
      </c>
      <c r="R5" s="160" t="s">
        <v>12</v>
      </c>
      <c r="S5" s="160" t="s">
        <v>9</v>
      </c>
      <c r="T5" s="160" t="s">
        <v>13</v>
      </c>
      <c r="U5" s="345"/>
      <c r="V5" s="164"/>
      <c r="W5" s="165"/>
      <c r="X5" s="165"/>
    </row>
    <row r="6" spans="1:24" s="3" customFormat="1" ht="28.5" customHeight="1" x14ac:dyDescent="0.25">
      <c r="A6" s="9"/>
      <c r="B6" s="133">
        <v>40</v>
      </c>
      <c r="C6" s="134" t="s">
        <v>61</v>
      </c>
      <c r="D6" s="65">
        <v>7</v>
      </c>
      <c r="E6" s="65">
        <v>7</v>
      </c>
      <c r="F6" s="65">
        <v>7</v>
      </c>
      <c r="G6" s="66">
        <f t="shared" ref="G6:G34" si="0">(+D6+E6+F6)/3</f>
        <v>7</v>
      </c>
      <c r="H6" s="65">
        <f t="shared" ref="H6:H34" si="1">+G6*30%</f>
        <v>2.1</v>
      </c>
      <c r="I6" s="65"/>
      <c r="J6" s="65">
        <v>7</v>
      </c>
      <c r="K6" s="65"/>
      <c r="L6" s="65">
        <v>6.5</v>
      </c>
      <c r="M6" s="65"/>
      <c r="N6" s="65">
        <v>7</v>
      </c>
      <c r="O6" s="65"/>
      <c r="P6" s="65"/>
      <c r="Q6" s="83">
        <f>AVERAGE(I6:P6)</f>
        <v>6.833333333333333</v>
      </c>
      <c r="R6" s="65">
        <v>1</v>
      </c>
      <c r="S6" s="79">
        <f>(Q6+R6)/2</f>
        <v>3.9166666666666665</v>
      </c>
      <c r="T6" s="79">
        <f t="shared" ref="T6:T34" si="2">+S6*70%</f>
        <v>2.7416666666666663</v>
      </c>
      <c r="U6" s="79">
        <f t="shared" ref="U6:U34" si="3">+H6+T6</f>
        <v>4.8416666666666668</v>
      </c>
      <c r="V6" s="79">
        <v>4.8</v>
      </c>
      <c r="W6" s="62">
        <f>VLOOKUP(V6,'ESCALA DE NOTAS VALORIZADAS'!$B$9:$C$58,2,0)</f>
        <v>274285.71428571426</v>
      </c>
      <c r="X6" s="246" t="s">
        <v>456</v>
      </c>
    </row>
    <row r="7" spans="1:24" s="3" customFormat="1" ht="28.5" customHeight="1" x14ac:dyDescent="0.25">
      <c r="A7" s="9"/>
      <c r="B7" s="133">
        <v>41</v>
      </c>
      <c r="C7" s="134" t="s">
        <v>62</v>
      </c>
      <c r="D7" s="80">
        <v>7</v>
      </c>
      <c r="E7" s="80">
        <v>7</v>
      </c>
      <c r="F7" s="80">
        <v>5</v>
      </c>
      <c r="G7" s="68">
        <f t="shared" si="0"/>
        <v>6.333333333333333</v>
      </c>
      <c r="H7" s="67">
        <f t="shared" si="1"/>
        <v>1.9</v>
      </c>
      <c r="I7" s="80"/>
      <c r="J7" s="69">
        <v>7</v>
      </c>
      <c r="K7" s="80"/>
      <c r="L7" s="80">
        <v>6.5</v>
      </c>
      <c r="M7" s="106"/>
      <c r="N7" s="80">
        <v>7</v>
      </c>
      <c r="O7" s="80"/>
      <c r="P7" s="80"/>
      <c r="Q7" s="143">
        <f t="shared" ref="Q7:Q34" si="4">AVERAGE(I7:P7)</f>
        <v>6.833333333333333</v>
      </c>
      <c r="R7" s="80">
        <v>1</v>
      </c>
      <c r="S7" s="82">
        <f t="shared" ref="S7:S35" si="5">(+Q7+R7)/2</f>
        <v>3.9166666666666665</v>
      </c>
      <c r="T7" s="82">
        <f t="shared" si="2"/>
        <v>2.7416666666666663</v>
      </c>
      <c r="U7" s="144">
        <f t="shared" si="3"/>
        <v>4.6416666666666657</v>
      </c>
      <c r="V7" s="82">
        <v>4.5999999999999996</v>
      </c>
      <c r="W7" s="63">
        <f>VLOOKUP(V7,'ESCALA DE NOTAS VALORIZADAS'!$B$9:$C$58,2,0)</f>
        <v>262857.14285714284</v>
      </c>
      <c r="X7" s="246" t="s">
        <v>456</v>
      </c>
    </row>
    <row r="8" spans="1:24" s="3" customFormat="1" ht="32.25" customHeight="1" x14ac:dyDescent="0.25">
      <c r="A8" s="9"/>
      <c r="B8" s="133">
        <v>75</v>
      </c>
      <c r="C8" s="134" t="s">
        <v>63</v>
      </c>
      <c r="D8" s="69">
        <v>7</v>
      </c>
      <c r="E8" s="69">
        <v>7</v>
      </c>
      <c r="F8" s="69">
        <v>7</v>
      </c>
      <c r="G8" s="68">
        <f t="shared" si="0"/>
        <v>7</v>
      </c>
      <c r="H8" s="67">
        <f t="shared" si="1"/>
        <v>2.1</v>
      </c>
      <c r="I8" s="69"/>
      <c r="J8" s="69">
        <v>7</v>
      </c>
      <c r="K8" s="69"/>
      <c r="L8" s="69">
        <v>6.5</v>
      </c>
      <c r="M8" s="69"/>
      <c r="N8" s="80">
        <v>7</v>
      </c>
      <c r="O8" s="69"/>
      <c r="P8" s="69"/>
      <c r="Q8" s="95">
        <f t="shared" si="4"/>
        <v>6.833333333333333</v>
      </c>
      <c r="R8" s="69">
        <v>4</v>
      </c>
      <c r="S8" s="78">
        <f t="shared" si="5"/>
        <v>5.4166666666666661</v>
      </c>
      <c r="T8" s="78">
        <f t="shared" si="2"/>
        <v>3.7916666666666661</v>
      </c>
      <c r="U8" s="120">
        <f t="shared" si="3"/>
        <v>5.8916666666666657</v>
      </c>
      <c r="V8" s="78">
        <v>5.9</v>
      </c>
      <c r="W8" s="63">
        <f>VLOOKUP(V8,'ESCALA DE NOTAS VALORIZADAS'!$B$9:$C$58,2,0)</f>
        <v>337142.85714285716</v>
      </c>
      <c r="X8" s="246" t="s">
        <v>456</v>
      </c>
    </row>
    <row r="9" spans="1:24" s="3" customFormat="1" ht="28.5" customHeight="1" x14ac:dyDescent="0.25">
      <c r="A9" s="9"/>
      <c r="B9" s="133">
        <v>89</v>
      </c>
      <c r="C9" s="134" t="s">
        <v>64</v>
      </c>
      <c r="D9" s="69">
        <v>7</v>
      </c>
      <c r="E9" s="69">
        <v>1</v>
      </c>
      <c r="F9" s="69">
        <v>5</v>
      </c>
      <c r="G9" s="68">
        <f t="shared" si="0"/>
        <v>4.333333333333333</v>
      </c>
      <c r="H9" s="67">
        <f t="shared" si="1"/>
        <v>1.2999999999999998</v>
      </c>
      <c r="I9" s="69"/>
      <c r="J9" s="69">
        <v>7</v>
      </c>
      <c r="K9" s="69"/>
      <c r="L9" s="69">
        <v>7</v>
      </c>
      <c r="M9" s="69"/>
      <c r="N9" s="80">
        <v>7</v>
      </c>
      <c r="O9" s="69"/>
      <c r="P9" s="69"/>
      <c r="Q9" s="95">
        <f t="shared" si="4"/>
        <v>7</v>
      </c>
      <c r="R9" s="69">
        <v>1</v>
      </c>
      <c r="S9" s="78">
        <f t="shared" si="5"/>
        <v>4</v>
      </c>
      <c r="T9" s="78">
        <f t="shared" si="2"/>
        <v>2.8</v>
      </c>
      <c r="U9" s="120">
        <f t="shared" si="3"/>
        <v>4.0999999999999996</v>
      </c>
      <c r="V9" s="78">
        <v>4.0999999999999996</v>
      </c>
      <c r="W9" s="63">
        <f>VLOOKUP(V9,'ESCALA DE NOTAS VALORIZADAS'!$B$9:$C$58,2,0)</f>
        <v>234285.71428571426</v>
      </c>
      <c r="X9" s="246" t="s">
        <v>429</v>
      </c>
    </row>
    <row r="10" spans="1:24" s="3" customFormat="1" ht="28.5" customHeight="1" x14ac:dyDescent="0.25">
      <c r="A10" s="9"/>
      <c r="B10" s="133">
        <v>90</v>
      </c>
      <c r="C10" s="134" t="s">
        <v>65</v>
      </c>
      <c r="D10" s="69">
        <v>7</v>
      </c>
      <c r="E10" s="69">
        <v>7</v>
      </c>
      <c r="F10" s="69">
        <v>7</v>
      </c>
      <c r="G10" s="68">
        <f t="shared" si="0"/>
        <v>7</v>
      </c>
      <c r="H10" s="67">
        <f t="shared" si="1"/>
        <v>2.1</v>
      </c>
      <c r="I10" s="69"/>
      <c r="J10" s="69">
        <v>7</v>
      </c>
      <c r="K10" s="69"/>
      <c r="L10" s="69">
        <v>7</v>
      </c>
      <c r="M10" s="69"/>
      <c r="N10" s="80">
        <v>7</v>
      </c>
      <c r="O10" s="69"/>
      <c r="P10" s="69"/>
      <c r="Q10" s="95">
        <f t="shared" si="4"/>
        <v>7</v>
      </c>
      <c r="R10" s="69">
        <v>7</v>
      </c>
      <c r="S10" s="78">
        <f t="shared" si="5"/>
        <v>7</v>
      </c>
      <c r="T10" s="78">
        <f t="shared" si="2"/>
        <v>4.8999999999999995</v>
      </c>
      <c r="U10" s="120">
        <f t="shared" si="3"/>
        <v>7</v>
      </c>
      <c r="V10" s="78">
        <v>7</v>
      </c>
      <c r="W10" s="63">
        <f>VLOOKUP(V10,'ESCALA DE NOTAS VALORIZADAS'!$B$9:$C$58,2,0)</f>
        <v>400000</v>
      </c>
      <c r="X10" s="246" t="s">
        <v>457</v>
      </c>
    </row>
    <row r="11" spans="1:24" s="3" customFormat="1" ht="30.75" customHeight="1" x14ac:dyDescent="0.25">
      <c r="A11" s="9"/>
      <c r="B11" s="133">
        <v>94</v>
      </c>
      <c r="C11" s="134" t="s">
        <v>66</v>
      </c>
      <c r="D11" s="69">
        <v>7</v>
      </c>
      <c r="E11" s="69">
        <v>7</v>
      </c>
      <c r="F11" s="69">
        <v>5</v>
      </c>
      <c r="G11" s="68">
        <f t="shared" si="0"/>
        <v>6.333333333333333</v>
      </c>
      <c r="H11" s="67">
        <f t="shared" si="1"/>
        <v>1.9</v>
      </c>
      <c r="I11" s="69"/>
      <c r="J11" s="69">
        <v>7</v>
      </c>
      <c r="K11" s="69"/>
      <c r="L11" s="69">
        <v>6</v>
      </c>
      <c r="M11" s="69"/>
      <c r="N11" s="80">
        <v>7</v>
      </c>
      <c r="O11" s="69"/>
      <c r="P11" s="69"/>
      <c r="Q11" s="95">
        <f t="shared" si="4"/>
        <v>6.666666666666667</v>
      </c>
      <c r="R11" s="69">
        <v>4</v>
      </c>
      <c r="S11" s="78">
        <f t="shared" si="5"/>
        <v>5.3333333333333339</v>
      </c>
      <c r="T11" s="78">
        <f t="shared" si="2"/>
        <v>3.7333333333333334</v>
      </c>
      <c r="U11" s="120">
        <f t="shared" si="3"/>
        <v>5.6333333333333329</v>
      </c>
      <c r="V11" s="78">
        <v>5.6</v>
      </c>
      <c r="W11" s="63">
        <f>VLOOKUP(V11,'ESCALA DE NOTAS VALORIZADAS'!$B$9:$C$58,2,0)</f>
        <v>320000</v>
      </c>
      <c r="X11" s="246" t="s">
        <v>458</v>
      </c>
    </row>
    <row r="12" spans="1:24" s="3" customFormat="1" ht="28.5" customHeight="1" x14ac:dyDescent="0.25">
      <c r="A12" s="9"/>
      <c r="B12" s="133">
        <v>97</v>
      </c>
      <c r="C12" s="134" t="s">
        <v>67</v>
      </c>
      <c r="D12" s="69">
        <v>7</v>
      </c>
      <c r="E12" s="69">
        <v>7</v>
      </c>
      <c r="F12" s="69">
        <v>7</v>
      </c>
      <c r="G12" s="68">
        <f t="shared" si="0"/>
        <v>7</v>
      </c>
      <c r="H12" s="67">
        <f t="shared" si="1"/>
        <v>2.1</v>
      </c>
      <c r="I12" s="69"/>
      <c r="J12" s="69">
        <v>7</v>
      </c>
      <c r="K12" s="69"/>
      <c r="L12" s="69">
        <v>6.5</v>
      </c>
      <c r="M12" s="69"/>
      <c r="N12" s="80">
        <v>7</v>
      </c>
      <c r="O12" s="69"/>
      <c r="P12" s="69"/>
      <c r="Q12" s="95">
        <f t="shared" si="4"/>
        <v>6.833333333333333</v>
      </c>
      <c r="R12" s="69">
        <v>7</v>
      </c>
      <c r="S12" s="78">
        <f t="shared" si="5"/>
        <v>6.9166666666666661</v>
      </c>
      <c r="T12" s="78">
        <f t="shared" si="2"/>
        <v>4.8416666666666659</v>
      </c>
      <c r="U12" s="120">
        <f t="shared" si="3"/>
        <v>6.9416666666666664</v>
      </c>
      <c r="V12" s="78">
        <v>6.9</v>
      </c>
      <c r="W12" s="63">
        <f>VLOOKUP(V12,'ESCALA DE NOTAS VALORIZADAS'!$B$9:$C$58,2,0)</f>
        <v>394285.71428571426</v>
      </c>
      <c r="X12" s="246" t="s">
        <v>459</v>
      </c>
    </row>
    <row r="13" spans="1:24" s="3" customFormat="1" ht="28.5" customHeight="1" x14ac:dyDescent="0.25">
      <c r="A13" s="9"/>
      <c r="B13" s="133">
        <v>103</v>
      </c>
      <c r="C13" s="134" t="s">
        <v>68</v>
      </c>
      <c r="D13" s="69">
        <v>7</v>
      </c>
      <c r="E13" s="69">
        <v>7</v>
      </c>
      <c r="F13" s="69">
        <v>5</v>
      </c>
      <c r="G13" s="68">
        <f t="shared" si="0"/>
        <v>6.333333333333333</v>
      </c>
      <c r="H13" s="67">
        <f t="shared" si="1"/>
        <v>1.9</v>
      </c>
      <c r="I13" s="69"/>
      <c r="J13" s="69">
        <v>7</v>
      </c>
      <c r="K13" s="69"/>
      <c r="L13" s="69">
        <v>6.5</v>
      </c>
      <c r="M13" s="69"/>
      <c r="N13" s="80">
        <v>7</v>
      </c>
      <c r="O13" s="69"/>
      <c r="P13" s="69"/>
      <c r="Q13" s="95">
        <f t="shared" si="4"/>
        <v>6.833333333333333</v>
      </c>
      <c r="R13" s="69">
        <v>1</v>
      </c>
      <c r="S13" s="78">
        <f t="shared" si="5"/>
        <v>3.9166666666666665</v>
      </c>
      <c r="T13" s="78">
        <f t="shared" si="2"/>
        <v>2.7416666666666663</v>
      </c>
      <c r="U13" s="120">
        <f t="shared" si="3"/>
        <v>4.6416666666666657</v>
      </c>
      <c r="V13" s="78">
        <v>4.5999999999999996</v>
      </c>
      <c r="W13" s="63">
        <f>VLOOKUP(V13,'ESCALA DE NOTAS VALORIZADAS'!$B$9:$C$58,2,0)</f>
        <v>262857.14285714284</v>
      </c>
      <c r="X13" s="246" t="s">
        <v>460</v>
      </c>
    </row>
    <row r="14" spans="1:24" s="3" customFormat="1" ht="28.5" customHeight="1" x14ac:dyDescent="0.25">
      <c r="A14" s="9"/>
      <c r="B14" s="133">
        <v>104</v>
      </c>
      <c r="C14" s="134" t="s">
        <v>69</v>
      </c>
      <c r="D14" s="69">
        <v>7</v>
      </c>
      <c r="E14" s="69">
        <v>1</v>
      </c>
      <c r="F14" s="69">
        <v>7</v>
      </c>
      <c r="G14" s="68">
        <f t="shared" si="0"/>
        <v>5</v>
      </c>
      <c r="H14" s="67">
        <f t="shared" si="1"/>
        <v>1.5</v>
      </c>
      <c r="I14" s="69"/>
      <c r="J14" s="69">
        <v>7</v>
      </c>
      <c r="K14" s="69"/>
      <c r="L14" s="69">
        <v>6.5</v>
      </c>
      <c r="M14" s="69"/>
      <c r="N14" s="80">
        <v>7</v>
      </c>
      <c r="O14" s="69"/>
      <c r="P14" s="69"/>
      <c r="Q14" s="95">
        <f t="shared" si="4"/>
        <v>6.833333333333333</v>
      </c>
      <c r="R14" s="69">
        <v>1</v>
      </c>
      <c r="S14" s="78">
        <f t="shared" si="5"/>
        <v>3.9166666666666665</v>
      </c>
      <c r="T14" s="78">
        <f t="shared" si="2"/>
        <v>2.7416666666666663</v>
      </c>
      <c r="U14" s="120">
        <f t="shared" si="3"/>
        <v>4.2416666666666663</v>
      </c>
      <c r="V14" s="78">
        <v>4.2</v>
      </c>
      <c r="W14" s="63">
        <f>VLOOKUP(V14,'ESCALA DE NOTAS VALORIZADAS'!$B$9:$C$58,2,0)</f>
        <v>240000</v>
      </c>
      <c r="X14" s="246" t="s">
        <v>456</v>
      </c>
    </row>
    <row r="15" spans="1:24" s="3" customFormat="1" ht="28.5" customHeight="1" x14ac:dyDescent="0.25">
      <c r="A15" s="9"/>
      <c r="B15" s="133">
        <v>105</v>
      </c>
      <c r="C15" s="134" t="s">
        <v>70</v>
      </c>
      <c r="D15" s="106">
        <v>7</v>
      </c>
      <c r="E15" s="69">
        <v>1</v>
      </c>
      <c r="F15" s="69">
        <v>7</v>
      </c>
      <c r="G15" s="68">
        <f t="shared" si="0"/>
        <v>5</v>
      </c>
      <c r="H15" s="67">
        <f t="shared" si="1"/>
        <v>1.5</v>
      </c>
      <c r="I15" s="69"/>
      <c r="J15" s="69">
        <v>7</v>
      </c>
      <c r="K15" s="69"/>
      <c r="L15" s="69">
        <v>6.5</v>
      </c>
      <c r="M15" s="69"/>
      <c r="N15" s="80">
        <v>7</v>
      </c>
      <c r="O15" s="69"/>
      <c r="P15" s="69"/>
      <c r="Q15" s="95">
        <f t="shared" si="4"/>
        <v>6.833333333333333</v>
      </c>
      <c r="R15" s="69">
        <v>1</v>
      </c>
      <c r="S15" s="78">
        <f t="shared" si="5"/>
        <v>3.9166666666666665</v>
      </c>
      <c r="T15" s="78">
        <f t="shared" si="2"/>
        <v>2.7416666666666663</v>
      </c>
      <c r="U15" s="120">
        <f t="shared" si="3"/>
        <v>4.2416666666666663</v>
      </c>
      <c r="V15" s="78">
        <v>4.2</v>
      </c>
      <c r="W15" s="63">
        <f>VLOOKUP(V15,'ESCALA DE NOTAS VALORIZADAS'!$B$9:$C$58,2,0)</f>
        <v>240000</v>
      </c>
      <c r="X15" s="246" t="s">
        <v>456</v>
      </c>
    </row>
    <row r="16" spans="1:24" s="3" customFormat="1" ht="28.5" customHeight="1" x14ac:dyDescent="0.25">
      <c r="A16" s="9"/>
      <c r="B16" s="133">
        <v>106</v>
      </c>
      <c r="C16" s="134" t="s">
        <v>131</v>
      </c>
      <c r="D16" s="69">
        <v>7</v>
      </c>
      <c r="E16" s="69">
        <v>1</v>
      </c>
      <c r="F16" s="69">
        <v>5</v>
      </c>
      <c r="G16" s="68">
        <f t="shared" si="0"/>
        <v>4.333333333333333</v>
      </c>
      <c r="H16" s="67">
        <f t="shared" si="1"/>
        <v>1.2999999999999998</v>
      </c>
      <c r="I16" s="69"/>
      <c r="J16" s="69">
        <v>7</v>
      </c>
      <c r="K16" s="69"/>
      <c r="L16" s="69">
        <v>6.5</v>
      </c>
      <c r="M16" s="69"/>
      <c r="N16" s="80">
        <v>7</v>
      </c>
      <c r="O16" s="69"/>
      <c r="P16" s="69"/>
      <c r="Q16" s="95">
        <f t="shared" si="4"/>
        <v>6.833333333333333</v>
      </c>
      <c r="R16" s="69">
        <v>1</v>
      </c>
      <c r="S16" s="78">
        <f t="shared" si="5"/>
        <v>3.9166666666666665</v>
      </c>
      <c r="T16" s="78">
        <f t="shared" si="2"/>
        <v>2.7416666666666663</v>
      </c>
      <c r="U16" s="120">
        <f t="shared" si="3"/>
        <v>4.0416666666666661</v>
      </c>
      <c r="V16" s="78">
        <v>4</v>
      </c>
      <c r="W16" s="63">
        <f>VLOOKUP(V16,'ESCALA DE NOTAS VALORIZADAS'!$B$9:$C$58,2,0)</f>
        <v>228571.42857142858</v>
      </c>
      <c r="X16" s="246" t="s">
        <v>419</v>
      </c>
    </row>
    <row r="17" spans="1:24" s="3" customFormat="1" ht="30.75" customHeight="1" x14ac:dyDescent="0.25">
      <c r="A17" s="9"/>
      <c r="B17" s="133">
        <v>112</v>
      </c>
      <c r="C17" s="134" t="s">
        <v>71</v>
      </c>
      <c r="D17" s="69">
        <v>7</v>
      </c>
      <c r="E17" s="69">
        <v>7</v>
      </c>
      <c r="F17" s="145">
        <v>5</v>
      </c>
      <c r="G17" s="68">
        <f t="shared" si="0"/>
        <v>6.333333333333333</v>
      </c>
      <c r="H17" s="67">
        <f t="shared" si="1"/>
        <v>1.9</v>
      </c>
      <c r="I17" s="69"/>
      <c r="J17" s="69">
        <v>7</v>
      </c>
      <c r="K17" s="69"/>
      <c r="L17" s="69">
        <v>6.5</v>
      </c>
      <c r="M17" s="69"/>
      <c r="N17" s="80">
        <v>7</v>
      </c>
      <c r="O17" s="69"/>
      <c r="P17" s="69"/>
      <c r="Q17" s="95">
        <f t="shared" si="4"/>
        <v>6.833333333333333</v>
      </c>
      <c r="R17" s="69">
        <v>4</v>
      </c>
      <c r="S17" s="78">
        <f t="shared" si="5"/>
        <v>5.4166666666666661</v>
      </c>
      <c r="T17" s="78">
        <f t="shared" si="2"/>
        <v>3.7916666666666661</v>
      </c>
      <c r="U17" s="120">
        <f t="shared" si="3"/>
        <v>5.6916666666666664</v>
      </c>
      <c r="V17" s="78">
        <v>5.7</v>
      </c>
      <c r="W17" s="63">
        <f>VLOOKUP(V17,'ESCALA DE NOTAS VALORIZADAS'!$B$9:$C$58,2,0)</f>
        <v>325714.28571428574</v>
      </c>
      <c r="X17" s="246" t="s">
        <v>459</v>
      </c>
    </row>
    <row r="18" spans="1:24" s="3" customFormat="1" ht="28.5" customHeight="1" x14ac:dyDescent="0.25">
      <c r="A18" s="9"/>
      <c r="B18" s="133">
        <v>114</v>
      </c>
      <c r="C18" s="134" t="s">
        <v>72</v>
      </c>
      <c r="D18" s="69">
        <v>7</v>
      </c>
      <c r="E18" s="69">
        <v>7</v>
      </c>
      <c r="F18" s="69">
        <v>5</v>
      </c>
      <c r="G18" s="68">
        <f t="shared" si="0"/>
        <v>6.333333333333333</v>
      </c>
      <c r="H18" s="67">
        <f t="shared" si="1"/>
        <v>1.9</v>
      </c>
      <c r="I18" s="69"/>
      <c r="J18" s="69">
        <v>7</v>
      </c>
      <c r="K18" s="69"/>
      <c r="L18" s="69">
        <v>7</v>
      </c>
      <c r="M18" s="69"/>
      <c r="N18" s="80">
        <v>7</v>
      </c>
      <c r="O18" s="69"/>
      <c r="P18" s="69"/>
      <c r="Q18" s="95">
        <f t="shared" si="4"/>
        <v>7</v>
      </c>
      <c r="R18" s="69">
        <v>1</v>
      </c>
      <c r="S18" s="78">
        <f t="shared" si="5"/>
        <v>4</v>
      </c>
      <c r="T18" s="78">
        <f t="shared" si="2"/>
        <v>2.8</v>
      </c>
      <c r="U18" s="120">
        <f t="shared" si="3"/>
        <v>4.6999999999999993</v>
      </c>
      <c r="V18" s="78">
        <v>4.7</v>
      </c>
      <c r="W18" s="63">
        <f>VLOOKUP(V18,'ESCALA DE NOTAS VALORIZADAS'!$B$9:$C$58,2,0)</f>
        <v>268571.42857142858</v>
      </c>
      <c r="X18" s="246" t="s">
        <v>418</v>
      </c>
    </row>
    <row r="19" spans="1:24" s="3" customFormat="1" ht="33.75" customHeight="1" x14ac:dyDescent="0.25">
      <c r="A19" s="9"/>
      <c r="B19" s="133">
        <v>120</v>
      </c>
      <c r="C19" s="134" t="s">
        <v>73</v>
      </c>
      <c r="D19" s="69">
        <v>6</v>
      </c>
      <c r="E19" s="69">
        <v>7</v>
      </c>
      <c r="F19" s="69">
        <v>7</v>
      </c>
      <c r="G19" s="68">
        <f t="shared" si="0"/>
        <v>6.666666666666667</v>
      </c>
      <c r="H19" s="67">
        <f t="shared" si="1"/>
        <v>2</v>
      </c>
      <c r="I19" s="69"/>
      <c r="J19" s="69">
        <v>7</v>
      </c>
      <c r="K19" s="69"/>
      <c r="L19" s="69">
        <v>6.5</v>
      </c>
      <c r="M19" s="69"/>
      <c r="N19" s="80">
        <v>7</v>
      </c>
      <c r="O19" s="69"/>
      <c r="P19" s="69"/>
      <c r="Q19" s="95">
        <f t="shared" si="4"/>
        <v>6.833333333333333</v>
      </c>
      <c r="R19" s="69">
        <v>7</v>
      </c>
      <c r="S19" s="78">
        <f t="shared" si="5"/>
        <v>6.9166666666666661</v>
      </c>
      <c r="T19" s="78">
        <f t="shared" si="2"/>
        <v>4.8416666666666659</v>
      </c>
      <c r="U19" s="120">
        <f t="shared" si="3"/>
        <v>6.8416666666666659</v>
      </c>
      <c r="V19" s="78">
        <v>6.8</v>
      </c>
      <c r="W19" s="63">
        <f>VLOOKUP(V19,'ESCALA DE NOTAS VALORIZADAS'!$B$9:$C$58,2,0)</f>
        <v>388571.42857142858</v>
      </c>
      <c r="X19" s="246" t="s">
        <v>461</v>
      </c>
    </row>
    <row r="20" spans="1:24" s="3" customFormat="1" ht="28.5" customHeight="1" x14ac:dyDescent="0.25">
      <c r="A20" s="9"/>
      <c r="B20" s="133">
        <v>123</v>
      </c>
      <c r="C20" s="134" t="s">
        <v>74</v>
      </c>
      <c r="D20" s="69">
        <v>7</v>
      </c>
      <c r="E20" s="69">
        <v>7</v>
      </c>
      <c r="F20" s="69">
        <v>5</v>
      </c>
      <c r="G20" s="68">
        <f t="shared" si="0"/>
        <v>6.333333333333333</v>
      </c>
      <c r="H20" s="67">
        <f t="shared" si="1"/>
        <v>1.9</v>
      </c>
      <c r="I20" s="69"/>
      <c r="J20" s="69">
        <v>7</v>
      </c>
      <c r="K20" s="69"/>
      <c r="L20" s="69">
        <v>6.5</v>
      </c>
      <c r="M20" s="69"/>
      <c r="N20" s="80">
        <v>7</v>
      </c>
      <c r="O20" s="69"/>
      <c r="P20" s="69"/>
      <c r="Q20" s="95">
        <f t="shared" si="4"/>
        <v>6.833333333333333</v>
      </c>
      <c r="R20" s="69">
        <v>1</v>
      </c>
      <c r="S20" s="78">
        <f t="shared" si="5"/>
        <v>3.9166666666666665</v>
      </c>
      <c r="T20" s="78">
        <f t="shared" si="2"/>
        <v>2.7416666666666663</v>
      </c>
      <c r="U20" s="120">
        <f t="shared" si="3"/>
        <v>4.6416666666666657</v>
      </c>
      <c r="V20" s="78">
        <v>4.5999999999999996</v>
      </c>
      <c r="W20" s="63">
        <f>VLOOKUP(V20,'ESCALA DE NOTAS VALORIZADAS'!$B$9:$C$58,2,0)</f>
        <v>262857.14285714284</v>
      </c>
      <c r="X20" s="246" t="s">
        <v>462</v>
      </c>
    </row>
    <row r="21" spans="1:24" s="3" customFormat="1" ht="28.5" customHeight="1" x14ac:dyDescent="0.25">
      <c r="A21" s="9"/>
      <c r="B21" s="133">
        <v>144</v>
      </c>
      <c r="C21" s="134" t="s">
        <v>75</v>
      </c>
      <c r="D21" s="69">
        <v>7</v>
      </c>
      <c r="E21" s="69">
        <v>7</v>
      </c>
      <c r="F21" s="69">
        <v>7</v>
      </c>
      <c r="G21" s="68">
        <f t="shared" si="0"/>
        <v>7</v>
      </c>
      <c r="H21" s="67">
        <f t="shared" si="1"/>
        <v>2.1</v>
      </c>
      <c r="I21" s="69"/>
      <c r="J21" s="69">
        <v>7</v>
      </c>
      <c r="K21" s="69"/>
      <c r="L21" s="69">
        <v>6.5</v>
      </c>
      <c r="M21" s="69"/>
      <c r="N21" s="80">
        <v>7</v>
      </c>
      <c r="O21" s="69"/>
      <c r="P21" s="69"/>
      <c r="Q21" s="95">
        <f t="shared" si="4"/>
        <v>6.833333333333333</v>
      </c>
      <c r="R21" s="69">
        <v>7</v>
      </c>
      <c r="S21" s="78">
        <f t="shared" si="5"/>
        <v>6.9166666666666661</v>
      </c>
      <c r="T21" s="78">
        <f t="shared" si="2"/>
        <v>4.8416666666666659</v>
      </c>
      <c r="U21" s="120">
        <f t="shared" si="3"/>
        <v>6.9416666666666664</v>
      </c>
      <c r="V21" s="78">
        <v>6.9</v>
      </c>
      <c r="W21" s="63">
        <f>VLOOKUP(V21,'ESCALA DE NOTAS VALORIZADAS'!$B$9:$C$58,2,0)</f>
        <v>394285.71428571426</v>
      </c>
      <c r="X21" s="246" t="s">
        <v>459</v>
      </c>
    </row>
    <row r="22" spans="1:24" s="3" customFormat="1" ht="28.5" customHeight="1" x14ac:dyDescent="0.25">
      <c r="A22" s="9"/>
      <c r="B22" s="133">
        <v>145</v>
      </c>
      <c r="C22" s="134" t="s">
        <v>76</v>
      </c>
      <c r="D22" s="69">
        <v>7</v>
      </c>
      <c r="E22" s="69">
        <v>7</v>
      </c>
      <c r="F22" s="69">
        <v>7</v>
      </c>
      <c r="G22" s="68">
        <f t="shared" si="0"/>
        <v>7</v>
      </c>
      <c r="H22" s="67">
        <f t="shared" si="1"/>
        <v>2.1</v>
      </c>
      <c r="I22" s="69"/>
      <c r="J22" s="69">
        <v>7</v>
      </c>
      <c r="K22" s="69"/>
      <c r="L22" s="69">
        <v>6.5</v>
      </c>
      <c r="M22" s="69"/>
      <c r="N22" s="80">
        <v>7</v>
      </c>
      <c r="O22" s="69"/>
      <c r="P22" s="69"/>
      <c r="Q22" s="95">
        <f t="shared" si="4"/>
        <v>6.833333333333333</v>
      </c>
      <c r="R22" s="69">
        <v>7</v>
      </c>
      <c r="S22" s="78">
        <f t="shared" si="5"/>
        <v>6.9166666666666661</v>
      </c>
      <c r="T22" s="78">
        <f t="shared" si="2"/>
        <v>4.8416666666666659</v>
      </c>
      <c r="U22" s="120">
        <f t="shared" si="3"/>
        <v>6.9416666666666664</v>
      </c>
      <c r="V22" s="78">
        <v>6.9</v>
      </c>
      <c r="W22" s="63">
        <f>VLOOKUP(V22,'ESCALA DE NOTAS VALORIZADAS'!$B$9:$C$58,2,0)</f>
        <v>394285.71428571426</v>
      </c>
      <c r="X22" s="246" t="s">
        <v>459</v>
      </c>
    </row>
    <row r="23" spans="1:24" s="3" customFormat="1" ht="28.5" customHeight="1" x14ac:dyDescent="0.25">
      <c r="A23" s="9"/>
      <c r="B23" s="133">
        <v>148</v>
      </c>
      <c r="C23" s="134" t="s">
        <v>77</v>
      </c>
      <c r="D23" s="106">
        <v>7</v>
      </c>
      <c r="E23" s="106">
        <v>7</v>
      </c>
      <c r="F23" s="106">
        <v>7</v>
      </c>
      <c r="G23" s="81">
        <f t="shared" si="0"/>
        <v>7</v>
      </c>
      <c r="H23" s="80">
        <f t="shared" si="1"/>
        <v>2.1</v>
      </c>
      <c r="I23" s="106"/>
      <c r="J23" s="69">
        <v>7</v>
      </c>
      <c r="K23" s="106"/>
      <c r="L23" s="106">
        <v>6.5</v>
      </c>
      <c r="M23" s="106"/>
      <c r="N23" s="80">
        <v>7</v>
      </c>
      <c r="O23" s="106"/>
      <c r="P23" s="106"/>
      <c r="Q23" s="143">
        <f t="shared" si="4"/>
        <v>6.833333333333333</v>
      </c>
      <c r="R23" s="106">
        <v>1</v>
      </c>
      <c r="S23" s="82">
        <f t="shared" si="5"/>
        <v>3.9166666666666665</v>
      </c>
      <c r="T23" s="82">
        <f t="shared" si="2"/>
        <v>2.7416666666666663</v>
      </c>
      <c r="U23" s="144">
        <f t="shared" si="3"/>
        <v>4.8416666666666668</v>
      </c>
      <c r="V23" s="82">
        <v>4.8</v>
      </c>
      <c r="W23" s="149">
        <f>VLOOKUP(V23,'ESCALA DE NOTAS VALORIZADAS'!$B$9:$C$58,2,0)</f>
        <v>274285.71428571426</v>
      </c>
      <c r="X23" s="246" t="s">
        <v>462</v>
      </c>
    </row>
    <row r="24" spans="1:24" s="3" customFormat="1" ht="28.5" customHeight="1" x14ac:dyDescent="0.25">
      <c r="A24" s="9"/>
      <c r="B24" s="133">
        <v>151</v>
      </c>
      <c r="C24" s="134" t="s">
        <v>78</v>
      </c>
      <c r="D24" s="69">
        <v>7</v>
      </c>
      <c r="E24" s="69">
        <v>1</v>
      </c>
      <c r="F24" s="69">
        <v>5</v>
      </c>
      <c r="G24" s="68">
        <f t="shared" si="0"/>
        <v>4.333333333333333</v>
      </c>
      <c r="H24" s="67">
        <f t="shared" si="1"/>
        <v>1.2999999999999998</v>
      </c>
      <c r="I24" s="69"/>
      <c r="J24" s="69">
        <v>7</v>
      </c>
      <c r="K24" s="69"/>
      <c r="L24" s="69">
        <v>7</v>
      </c>
      <c r="M24" s="69"/>
      <c r="N24" s="80">
        <v>7</v>
      </c>
      <c r="O24" s="69"/>
      <c r="P24" s="69"/>
      <c r="Q24" s="95">
        <f t="shared" si="4"/>
        <v>7</v>
      </c>
      <c r="R24" s="69">
        <v>1</v>
      </c>
      <c r="S24" s="78">
        <f t="shared" si="5"/>
        <v>4</v>
      </c>
      <c r="T24" s="78">
        <f t="shared" si="2"/>
        <v>2.8</v>
      </c>
      <c r="U24" s="120">
        <f t="shared" si="3"/>
        <v>4.0999999999999996</v>
      </c>
      <c r="V24" s="78">
        <v>4.0999999999999996</v>
      </c>
      <c r="W24" s="63">
        <f>VLOOKUP(V24,'ESCALA DE NOTAS VALORIZADAS'!$B$9:$C$58,2,0)</f>
        <v>234285.71428571426</v>
      </c>
      <c r="X24" s="246" t="s">
        <v>463</v>
      </c>
    </row>
    <row r="25" spans="1:24" s="3" customFormat="1" ht="28.5" customHeight="1" x14ac:dyDescent="0.25">
      <c r="A25" s="9"/>
      <c r="B25" s="133">
        <v>153</v>
      </c>
      <c r="C25" s="134" t="s">
        <v>79</v>
      </c>
      <c r="D25" s="69">
        <v>7</v>
      </c>
      <c r="E25" s="69">
        <v>7</v>
      </c>
      <c r="F25" s="69">
        <v>7</v>
      </c>
      <c r="G25" s="68">
        <f t="shared" si="0"/>
        <v>7</v>
      </c>
      <c r="H25" s="67">
        <f t="shared" si="1"/>
        <v>2.1</v>
      </c>
      <c r="I25" s="69"/>
      <c r="J25" s="69">
        <v>7</v>
      </c>
      <c r="K25" s="69"/>
      <c r="L25" s="69">
        <v>6.5</v>
      </c>
      <c r="M25" s="69"/>
      <c r="N25" s="80">
        <v>7</v>
      </c>
      <c r="O25" s="69"/>
      <c r="P25" s="69"/>
      <c r="Q25" s="95">
        <f t="shared" si="4"/>
        <v>6.833333333333333</v>
      </c>
      <c r="R25" s="69">
        <v>7</v>
      </c>
      <c r="S25" s="78">
        <f t="shared" si="5"/>
        <v>6.9166666666666661</v>
      </c>
      <c r="T25" s="78">
        <f t="shared" si="2"/>
        <v>4.8416666666666659</v>
      </c>
      <c r="U25" s="120">
        <f t="shared" si="3"/>
        <v>6.9416666666666664</v>
      </c>
      <c r="V25" s="78">
        <v>6.9</v>
      </c>
      <c r="W25" s="63">
        <f>VLOOKUP(V25,'ESCALA DE NOTAS VALORIZADAS'!$B$9:$C$58,2,0)</f>
        <v>394285.71428571426</v>
      </c>
      <c r="X25" s="246" t="s">
        <v>419</v>
      </c>
    </row>
    <row r="26" spans="1:24" s="3" customFormat="1" ht="28.5" customHeight="1" x14ac:dyDescent="0.25">
      <c r="A26" s="9"/>
      <c r="B26" s="133">
        <v>159</v>
      </c>
      <c r="C26" s="134" t="s">
        <v>80</v>
      </c>
      <c r="D26" s="69">
        <v>1</v>
      </c>
      <c r="E26" s="69">
        <v>7</v>
      </c>
      <c r="F26" s="69">
        <v>5</v>
      </c>
      <c r="G26" s="68">
        <f t="shared" si="0"/>
        <v>4.333333333333333</v>
      </c>
      <c r="H26" s="67">
        <f t="shared" si="1"/>
        <v>1.2999999999999998</v>
      </c>
      <c r="I26" s="69"/>
      <c r="J26" s="69">
        <v>7</v>
      </c>
      <c r="K26" s="69"/>
      <c r="L26" s="69">
        <v>7</v>
      </c>
      <c r="M26" s="69"/>
      <c r="N26" s="80">
        <v>7</v>
      </c>
      <c r="O26" s="69"/>
      <c r="P26" s="69"/>
      <c r="Q26" s="95">
        <f t="shared" si="4"/>
        <v>7</v>
      </c>
      <c r="R26" s="69">
        <v>1</v>
      </c>
      <c r="S26" s="78">
        <f t="shared" si="5"/>
        <v>4</v>
      </c>
      <c r="T26" s="78">
        <f t="shared" si="2"/>
        <v>2.8</v>
      </c>
      <c r="U26" s="120">
        <f t="shared" si="3"/>
        <v>4.0999999999999996</v>
      </c>
      <c r="V26" s="78">
        <v>4.0999999999999996</v>
      </c>
      <c r="W26" s="63">
        <f>VLOOKUP(V26,'ESCALA DE NOTAS VALORIZADAS'!$B$9:$C$58,2,0)</f>
        <v>234285.71428571426</v>
      </c>
      <c r="X26" s="246" t="s">
        <v>416</v>
      </c>
    </row>
    <row r="27" spans="1:24" s="3" customFormat="1" ht="28.5" customHeight="1" x14ac:dyDescent="0.25">
      <c r="A27" s="9"/>
      <c r="B27" s="133">
        <v>162</v>
      </c>
      <c r="C27" s="134" t="s">
        <v>81</v>
      </c>
      <c r="D27" s="69">
        <v>7</v>
      </c>
      <c r="E27" s="69">
        <v>7</v>
      </c>
      <c r="F27" s="69">
        <v>7</v>
      </c>
      <c r="G27" s="68">
        <f t="shared" si="0"/>
        <v>7</v>
      </c>
      <c r="H27" s="67">
        <f t="shared" si="1"/>
        <v>2.1</v>
      </c>
      <c r="I27" s="69"/>
      <c r="J27" s="69">
        <v>7</v>
      </c>
      <c r="K27" s="69"/>
      <c r="L27" s="69">
        <v>6.5</v>
      </c>
      <c r="M27" s="69"/>
      <c r="N27" s="80">
        <v>7</v>
      </c>
      <c r="O27" s="69"/>
      <c r="P27" s="69"/>
      <c r="Q27" s="95">
        <f t="shared" si="4"/>
        <v>6.833333333333333</v>
      </c>
      <c r="R27" s="69">
        <v>7</v>
      </c>
      <c r="S27" s="78">
        <f t="shared" si="5"/>
        <v>6.9166666666666661</v>
      </c>
      <c r="T27" s="78">
        <f t="shared" si="2"/>
        <v>4.8416666666666659</v>
      </c>
      <c r="U27" s="120">
        <f t="shared" si="3"/>
        <v>6.9416666666666664</v>
      </c>
      <c r="V27" s="78">
        <v>6.9</v>
      </c>
      <c r="W27" s="63">
        <f>VLOOKUP(V27,'ESCALA DE NOTAS VALORIZADAS'!$B$9:$C$58,2,0)</f>
        <v>394285.71428571426</v>
      </c>
      <c r="X27" s="246" t="s">
        <v>464</v>
      </c>
    </row>
    <row r="28" spans="1:24" s="3" customFormat="1" ht="28.5" customHeight="1" x14ac:dyDescent="0.25">
      <c r="A28" s="9"/>
      <c r="B28" s="133">
        <v>180</v>
      </c>
      <c r="C28" s="134" t="s">
        <v>82</v>
      </c>
      <c r="D28" s="69">
        <v>7</v>
      </c>
      <c r="E28" s="69">
        <v>7</v>
      </c>
      <c r="F28" s="69">
        <v>5</v>
      </c>
      <c r="G28" s="68">
        <f t="shared" si="0"/>
        <v>6.333333333333333</v>
      </c>
      <c r="H28" s="67">
        <f t="shared" si="1"/>
        <v>1.9</v>
      </c>
      <c r="I28" s="69"/>
      <c r="J28" s="69">
        <v>7</v>
      </c>
      <c r="K28" s="69"/>
      <c r="L28" s="69">
        <v>6.5</v>
      </c>
      <c r="M28" s="69"/>
      <c r="N28" s="80">
        <v>7</v>
      </c>
      <c r="O28" s="69"/>
      <c r="P28" s="69"/>
      <c r="Q28" s="95">
        <f t="shared" si="4"/>
        <v>6.833333333333333</v>
      </c>
      <c r="R28" s="69">
        <v>1</v>
      </c>
      <c r="S28" s="78">
        <f t="shared" si="5"/>
        <v>3.9166666666666665</v>
      </c>
      <c r="T28" s="78">
        <f t="shared" si="2"/>
        <v>2.7416666666666663</v>
      </c>
      <c r="U28" s="120">
        <f t="shared" si="3"/>
        <v>4.6416666666666657</v>
      </c>
      <c r="V28" s="78">
        <v>4.5999999999999996</v>
      </c>
      <c r="W28" s="63">
        <f>VLOOKUP(V28,'ESCALA DE NOTAS VALORIZADAS'!$B$9:$C$58,2,0)</f>
        <v>262857.14285714284</v>
      </c>
      <c r="X28" s="246" t="s">
        <v>460</v>
      </c>
    </row>
    <row r="29" spans="1:24" s="3" customFormat="1" ht="28.5" customHeight="1" x14ac:dyDescent="0.25">
      <c r="A29" s="9"/>
      <c r="B29" s="133">
        <v>186</v>
      </c>
      <c r="C29" s="134" t="s">
        <v>83</v>
      </c>
      <c r="D29" s="80">
        <v>7</v>
      </c>
      <c r="E29" s="80">
        <v>7</v>
      </c>
      <c r="F29" s="80">
        <v>5</v>
      </c>
      <c r="G29" s="81">
        <f t="shared" si="0"/>
        <v>6.333333333333333</v>
      </c>
      <c r="H29" s="80">
        <f t="shared" si="1"/>
        <v>1.9</v>
      </c>
      <c r="I29" s="106"/>
      <c r="J29" s="69">
        <v>7</v>
      </c>
      <c r="K29" s="106"/>
      <c r="L29" s="106">
        <v>6.5</v>
      </c>
      <c r="M29" s="106"/>
      <c r="N29" s="80">
        <v>7</v>
      </c>
      <c r="O29" s="80"/>
      <c r="P29" s="80"/>
      <c r="Q29" s="143">
        <f t="shared" si="4"/>
        <v>6.833333333333333</v>
      </c>
      <c r="R29" s="80">
        <v>1</v>
      </c>
      <c r="S29" s="82">
        <f t="shared" si="5"/>
        <v>3.9166666666666665</v>
      </c>
      <c r="T29" s="82">
        <f t="shared" si="2"/>
        <v>2.7416666666666663</v>
      </c>
      <c r="U29" s="144">
        <f t="shared" si="3"/>
        <v>4.6416666666666657</v>
      </c>
      <c r="V29" s="82">
        <v>4.5999999999999996</v>
      </c>
      <c r="W29" s="63">
        <f>VLOOKUP(V29,'ESCALA DE NOTAS VALORIZADAS'!$B$9:$C$58,2,0)</f>
        <v>262857.14285714284</v>
      </c>
      <c r="X29" s="246" t="s">
        <v>459</v>
      </c>
    </row>
    <row r="30" spans="1:24" s="3" customFormat="1" ht="28.5" customHeight="1" x14ac:dyDescent="0.25">
      <c r="A30" s="9"/>
      <c r="B30" s="133">
        <v>189</v>
      </c>
      <c r="C30" s="134" t="s">
        <v>84</v>
      </c>
      <c r="D30" s="69">
        <v>7</v>
      </c>
      <c r="E30" s="69">
        <v>7</v>
      </c>
      <c r="F30" s="145">
        <v>5</v>
      </c>
      <c r="G30" s="68">
        <f t="shared" si="0"/>
        <v>6.333333333333333</v>
      </c>
      <c r="H30" s="67">
        <f t="shared" si="1"/>
        <v>1.9</v>
      </c>
      <c r="I30" s="69"/>
      <c r="J30" s="69">
        <v>7</v>
      </c>
      <c r="K30" s="69"/>
      <c r="L30" s="69">
        <v>6.5</v>
      </c>
      <c r="M30" s="69"/>
      <c r="N30" s="80">
        <v>7</v>
      </c>
      <c r="O30" s="69"/>
      <c r="P30" s="69"/>
      <c r="Q30" s="95">
        <f t="shared" si="4"/>
        <v>6.833333333333333</v>
      </c>
      <c r="R30" s="69">
        <v>4</v>
      </c>
      <c r="S30" s="78">
        <f t="shared" si="5"/>
        <v>5.4166666666666661</v>
      </c>
      <c r="T30" s="78">
        <f t="shared" si="2"/>
        <v>3.7916666666666661</v>
      </c>
      <c r="U30" s="120">
        <f t="shared" si="3"/>
        <v>5.6916666666666664</v>
      </c>
      <c r="V30" s="78">
        <v>5.7</v>
      </c>
      <c r="W30" s="63">
        <f>VLOOKUP(V30,'ESCALA DE NOTAS VALORIZADAS'!$B$9:$C$58,2,0)</f>
        <v>325714.28571428574</v>
      </c>
      <c r="X30" s="246" t="s">
        <v>465</v>
      </c>
    </row>
    <row r="31" spans="1:24" s="3" customFormat="1" ht="28.5" customHeight="1" x14ac:dyDescent="0.25">
      <c r="A31" s="9"/>
      <c r="B31" s="133">
        <v>190</v>
      </c>
      <c r="C31" s="135" t="s">
        <v>85</v>
      </c>
      <c r="D31" s="69">
        <v>7</v>
      </c>
      <c r="E31" s="69">
        <v>7</v>
      </c>
      <c r="F31" s="145">
        <v>5</v>
      </c>
      <c r="G31" s="68">
        <f t="shared" si="0"/>
        <v>6.333333333333333</v>
      </c>
      <c r="H31" s="67">
        <f t="shared" si="1"/>
        <v>1.9</v>
      </c>
      <c r="I31" s="69"/>
      <c r="J31" s="69">
        <v>7</v>
      </c>
      <c r="K31" s="69"/>
      <c r="L31" s="69">
        <v>6.5</v>
      </c>
      <c r="M31" s="69"/>
      <c r="N31" s="80">
        <v>7</v>
      </c>
      <c r="O31" s="69"/>
      <c r="P31" s="69"/>
      <c r="Q31" s="95">
        <f t="shared" si="4"/>
        <v>6.833333333333333</v>
      </c>
      <c r="R31" s="69">
        <v>4</v>
      </c>
      <c r="S31" s="78">
        <f t="shared" si="5"/>
        <v>5.4166666666666661</v>
      </c>
      <c r="T31" s="78">
        <f t="shared" si="2"/>
        <v>3.7916666666666661</v>
      </c>
      <c r="U31" s="120">
        <f t="shared" si="3"/>
        <v>5.6916666666666664</v>
      </c>
      <c r="V31" s="78">
        <v>5.7</v>
      </c>
      <c r="W31" s="63">
        <f>VLOOKUP(V31,'ESCALA DE NOTAS VALORIZADAS'!$B$9:$C$58,2,0)</f>
        <v>325714.28571428574</v>
      </c>
      <c r="X31" s="246" t="s">
        <v>465</v>
      </c>
    </row>
    <row r="32" spans="1:24" s="3" customFormat="1" ht="28.5" customHeight="1" x14ac:dyDescent="0.25">
      <c r="A32" s="9"/>
      <c r="B32" s="133">
        <v>191</v>
      </c>
      <c r="C32" s="134" t="s">
        <v>86</v>
      </c>
      <c r="D32" s="69">
        <v>7</v>
      </c>
      <c r="E32" s="69">
        <v>7</v>
      </c>
      <c r="F32" s="145">
        <v>5</v>
      </c>
      <c r="G32" s="68">
        <f t="shared" si="0"/>
        <v>6.333333333333333</v>
      </c>
      <c r="H32" s="67">
        <f t="shared" si="1"/>
        <v>1.9</v>
      </c>
      <c r="I32" s="69"/>
      <c r="J32" s="69">
        <v>7</v>
      </c>
      <c r="K32" s="69"/>
      <c r="L32" s="69">
        <v>6.5</v>
      </c>
      <c r="M32" s="69"/>
      <c r="N32" s="80">
        <v>7</v>
      </c>
      <c r="O32" s="69"/>
      <c r="P32" s="69"/>
      <c r="Q32" s="95">
        <f t="shared" si="4"/>
        <v>6.833333333333333</v>
      </c>
      <c r="R32" s="69">
        <v>4</v>
      </c>
      <c r="S32" s="78">
        <f t="shared" si="5"/>
        <v>5.4166666666666661</v>
      </c>
      <c r="T32" s="78">
        <f t="shared" si="2"/>
        <v>3.7916666666666661</v>
      </c>
      <c r="U32" s="120">
        <f t="shared" si="3"/>
        <v>5.6916666666666664</v>
      </c>
      <c r="V32" s="78">
        <v>5.7</v>
      </c>
      <c r="W32" s="63">
        <f>VLOOKUP(V32,'ESCALA DE NOTAS VALORIZADAS'!$B$9:$C$58,2,0)</f>
        <v>325714.28571428574</v>
      </c>
      <c r="X32" s="246" t="s">
        <v>465</v>
      </c>
    </row>
    <row r="33" spans="2:24" ht="28.5" customHeight="1" x14ac:dyDescent="0.25">
      <c r="B33" s="133">
        <v>192</v>
      </c>
      <c r="C33" s="134" t="s">
        <v>87</v>
      </c>
      <c r="D33" s="69">
        <v>7</v>
      </c>
      <c r="E33" s="69">
        <v>7</v>
      </c>
      <c r="F33" s="69">
        <v>7</v>
      </c>
      <c r="G33" s="68">
        <f t="shared" si="0"/>
        <v>7</v>
      </c>
      <c r="H33" s="67">
        <f t="shared" si="1"/>
        <v>2.1</v>
      </c>
      <c r="I33" s="69"/>
      <c r="J33" s="69">
        <v>7</v>
      </c>
      <c r="K33" s="69"/>
      <c r="L33" s="69">
        <v>7</v>
      </c>
      <c r="M33" s="69"/>
      <c r="N33" s="80">
        <v>7</v>
      </c>
      <c r="O33" s="69"/>
      <c r="P33" s="69"/>
      <c r="Q33" s="95">
        <f t="shared" si="4"/>
        <v>7</v>
      </c>
      <c r="R33" s="69">
        <v>1</v>
      </c>
      <c r="S33" s="78">
        <f t="shared" si="5"/>
        <v>4</v>
      </c>
      <c r="T33" s="78">
        <f t="shared" si="2"/>
        <v>2.8</v>
      </c>
      <c r="U33" s="120">
        <f t="shared" si="3"/>
        <v>4.9000000000000004</v>
      </c>
      <c r="V33" s="78">
        <v>4.9000000000000004</v>
      </c>
      <c r="W33" s="63">
        <f>VLOOKUP(V33,'ESCALA DE NOTAS VALORIZADAS'!$B$9:$C$58,2,0)</f>
        <v>280000.00000000006</v>
      </c>
      <c r="X33" s="246" t="s">
        <v>466</v>
      </c>
    </row>
    <row r="34" spans="2:24" ht="28.5" customHeight="1" x14ac:dyDescent="0.25">
      <c r="B34" s="133">
        <v>203</v>
      </c>
      <c r="C34" s="134" t="s">
        <v>88</v>
      </c>
      <c r="D34" s="69">
        <v>7</v>
      </c>
      <c r="E34" s="69">
        <v>7</v>
      </c>
      <c r="F34" s="69">
        <v>5</v>
      </c>
      <c r="G34" s="68">
        <f t="shared" si="0"/>
        <v>6.333333333333333</v>
      </c>
      <c r="H34" s="67">
        <f t="shared" si="1"/>
        <v>1.9</v>
      </c>
      <c r="I34" s="69"/>
      <c r="J34" s="69">
        <v>7</v>
      </c>
      <c r="K34" s="69"/>
      <c r="L34" s="69">
        <v>6.5</v>
      </c>
      <c r="M34" s="69"/>
      <c r="N34" s="80">
        <v>7</v>
      </c>
      <c r="O34" s="69"/>
      <c r="P34" s="69"/>
      <c r="Q34" s="95">
        <f t="shared" si="4"/>
        <v>6.833333333333333</v>
      </c>
      <c r="R34" s="69">
        <v>7</v>
      </c>
      <c r="S34" s="78">
        <f t="shared" si="5"/>
        <v>6.9166666666666661</v>
      </c>
      <c r="T34" s="78">
        <f t="shared" si="2"/>
        <v>4.8416666666666659</v>
      </c>
      <c r="U34" s="120">
        <f t="shared" si="3"/>
        <v>6.7416666666666654</v>
      </c>
      <c r="V34" s="78">
        <v>6.7</v>
      </c>
      <c r="W34" s="63">
        <f>VLOOKUP(V34,'ESCALA DE NOTAS VALORIZADAS'!$B$9:$C$58,2,0)</f>
        <v>382857.14285714284</v>
      </c>
      <c r="X34" s="246" t="s">
        <v>467</v>
      </c>
    </row>
    <row r="35" spans="2:24" ht="28.5" customHeight="1" x14ac:dyDescent="0.25">
      <c r="B35" s="133">
        <v>204</v>
      </c>
      <c r="C35" s="134" t="s">
        <v>89</v>
      </c>
      <c r="D35" s="69">
        <v>7</v>
      </c>
      <c r="E35" s="69">
        <v>1</v>
      </c>
      <c r="F35" s="145">
        <v>5</v>
      </c>
      <c r="G35" s="68">
        <f t="shared" ref="G35:G53" si="6">(+D35+E35+F35)/3</f>
        <v>4.333333333333333</v>
      </c>
      <c r="H35" s="67">
        <f t="shared" ref="H35:H73" si="7">+G35*30%</f>
        <v>1.2999999999999998</v>
      </c>
      <c r="I35" s="69"/>
      <c r="J35" s="69">
        <v>7</v>
      </c>
      <c r="K35" s="69"/>
      <c r="L35" s="69">
        <v>6.5</v>
      </c>
      <c r="M35" s="69"/>
      <c r="N35" s="80">
        <v>7</v>
      </c>
      <c r="O35" s="69"/>
      <c r="P35" s="69"/>
      <c r="Q35" s="95">
        <f t="shared" ref="Q35:Q53" si="8">AVERAGE(I35:P35)</f>
        <v>6.833333333333333</v>
      </c>
      <c r="R35" s="69">
        <v>1</v>
      </c>
      <c r="S35" s="78">
        <f t="shared" si="5"/>
        <v>3.9166666666666665</v>
      </c>
      <c r="T35" s="78">
        <f t="shared" ref="T35:T73" si="9">+S35*70%</f>
        <v>2.7416666666666663</v>
      </c>
      <c r="U35" s="120">
        <f t="shared" ref="U35:U53" si="10">+H35+T35</f>
        <v>4.0416666666666661</v>
      </c>
      <c r="V35" s="78">
        <v>4</v>
      </c>
      <c r="W35" s="63">
        <f>VLOOKUP(V35,'ESCALA DE NOTAS VALORIZADAS'!$B$9:$C$58,2,0)</f>
        <v>228571.42857142858</v>
      </c>
      <c r="X35" s="246" t="s">
        <v>460</v>
      </c>
    </row>
    <row r="36" spans="2:24" ht="28.5" customHeight="1" x14ac:dyDescent="0.25">
      <c r="B36" s="133">
        <v>222</v>
      </c>
      <c r="C36" s="134" t="s">
        <v>90</v>
      </c>
      <c r="D36" s="69">
        <v>7</v>
      </c>
      <c r="E36" s="69">
        <v>7</v>
      </c>
      <c r="F36" s="69">
        <v>7</v>
      </c>
      <c r="G36" s="68">
        <f t="shared" si="6"/>
        <v>7</v>
      </c>
      <c r="H36" s="67">
        <f t="shared" si="7"/>
        <v>2.1</v>
      </c>
      <c r="I36" s="69"/>
      <c r="J36" s="69">
        <v>7</v>
      </c>
      <c r="K36" s="69"/>
      <c r="L36" s="69">
        <v>6.5</v>
      </c>
      <c r="M36" s="69"/>
      <c r="N36" s="80">
        <v>7</v>
      </c>
      <c r="O36" s="69"/>
      <c r="P36" s="69"/>
      <c r="Q36" s="95">
        <f t="shared" si="8"/>
        <v>6.833333333333333</v>
      </c>
      <c r="R36" s="69">
        <v>7</v>
      </c>
      <c r="S36" s="78">
        <f t="shared" ref="S36:S53" si="11">(+Q36+R36)/2</f>
        <v>6.9166666666666661</v>
      </c>
      <c r="T36" s="78">
        <f t="shared" si="9"/>
        <v>4.8416666666666659</v>
      </c>
      <c r="U36" s="120">
        <f t="shared" si="10"/>
        <v>6.9416666666666664</v>
      </c>
      <c r="V36" s="78">
        <v>6.9</v>
      </c>
      <c r="W36" s="63">
        <f>VLOOKUP(V36,'ESCALA DE NOTAS VALORIZADAS'!$B$9:$C$58,2,0)</f>
        <v>394285.71428571426</v>
      </c>
      <c r="X36" s="246" t="s">
        <v>418</v>
      </c>
    </row>
    <row r="37" spans="2:24" ht="28.5" customHeight="1" x14ac:dyDescent="0.25">
      <c r="B37" s="133">
        <v>251</v>
      </c>
      <c r="C37" s="134" t="s">
        <v>93</v>
      </c>
      <c r="D37" s="69">
        <v>7</v>
      </c>
      <c r="E37" s="69">
        <v>7</v>
      </c>
      <c r="F37" s="145">
        <v>5</v>
      </c>
      <c r="G37" s="68">
        <f t="shared" si="6"/>
        <v>6.333333333333333</v>
      </c>
      <c r="H37" s="67">
        <f t="shared" si="7"/>
        <v>1.9</v>
      </c>
      <c r="I37" s="69"/>
      <c r="J37" s="69">
        <v>7</v>
      </c>
      <c r="K37" s="69"/>
      <c r="L37" s="69">
        <v>6.5</v>
      </c>
      <c r="M37" s="69"/>
      <c r="N37" s="80">
        <v>7</v>
      </c>
      <c r="O37" s="69"/>
      <c r="P37" s="69"/>
      <c r="Q37" s="95">
        <f t="shared" si="8"/>
        <v>6.833333333333333</v>
      </c>
      <c r="R37" s="69">
        <v>1</v>
      </c>
      <c r="S37" s="78">
        <f t="shared" si="11"/>
        <v>3.9166666666666665</v>
      </c>
      <c r="T37" s="78">
        <f t="shared" si="9"/>
        <v>2.7416666666666663</v>
      </c>
      <c r="U37" s="120">
        <f t="shared" si="10"/>
        <v>4.6416666666666657</v>
      </c>
      <c r="V37" s="78">
        <v>4.5999999999999996</v>
      </c>
      <c r="W37" s="63">
        <f>VLOOKUP(V37,'ESCALA DE NOTAS VALORIZADAS'!$B$9:$C$58,2,0)</f>
        <v>262857.14285714284</v>
      </c>
      <c r="X37" s="246" t="s">
        <v>418</v>
      </c>
    </row>
    <row r="38" spans="2:24" ht="28.5" customHeight="1" x14ac:dyDescent="0.25">
      <c r="B38" s="232">
        <v>280</v>
      </c>
      <c r="C38" s="233" t="s">
        <v>94</v>
      </c>
      <c r="D38" s="106">
        <v>7</v>
      </c>
      <c r="E38" s="106">
        <v>1</v>
      </c>
      <c r="F38" s="145">
        <v>5</v>
      </c>
      <c r="G38" s="81">
        <f t="shared" si="6"/>
        <v>4.333333333333333</v>
      </c>
      <c r="H38" s="80">
        <f t="shared" si="7"/>
        <v>1.2999999999999998</v>
      </c>
      <c r="I38" s="106"/>
      <c r="J38" s="106">
        <v>7</v>
      </c>
      <c r="K38" s="106"/>
      <c r="L38" s="106">
        <v>6.5</v>
      </c>
      <c r="M38" s="106"/>
      <c r="N38" s="80">
        <v>7</v>
      </c>
      <c r="O38" s="106"/>
      <c r="P38" s="106"/>
      <c r="Q38" s="95">
        <f t="shared" ref="Q38" si="12">AVERAGE(I38:P38)</f>
        <v>6.833333333333333</v>
      </c>
      <c r="R38" s="69">
        <v>1</v>
      </c>
      <c r="S38" s="78">
        <f t="shared" ref="S38" si="13">(+Q38+R38)/2</f>
        <v>3.9166666666666665</v>
      </c>
      <c r="T38" s="78">
        <f t="shared" ref="T38" si="14">+S38*70%</f>
        <v>2.7416666666666663</v>
      </c>
      <c r="U38" s="120">
        <f t="shared" ref="U38" si="15">+H38+T38</f>
        <v>4.0416666666666661</v>
      </c>
      <c r="V38" s="78">
        <v>4</v>
      </c>
      <c r="W38" s="63">
        <f>VLOOKUP(V38,'ESCALA DE NOTAS VALORIZADAS'!$B$9:$C$58,2,0)</f>
        <v>228571.42857142858</v>
      </c>
      <c r="X38" s="246" t="s">
        <v>468</v>
      </c>
    </row>
    <row r="39" spans="2:24" ht="28.5" customHeight="1" x14ac:dyDescent="0.25">
      <c r="B39" s="133">
        <v>281</v>
      </c>
      <c r="C39" s="134" t="s">
        <v>95</v>
      </c>
      <c r="D39" s="69">
        <v>7</v>
      </c>
      <c r="E39" s="69">
        <v>7</v>
      </c>
      <c r="F39" s="150">
        <v>7</v>
      </c>
      <c r="G39" s="68">
        <f t="shared" si="6"/>
        <v>7</v>
      </c>
      <c r="H39" s="67">
        <f t="shared" si="7"/>
        <v>2.1</v>
      </c>
      <c r="I39" s="69"/>
      <c r="J39" s="69">
        <v>7</v>
      </c>
      <c r="K39" s="69"/>
      <c r="L39" s="69">
        <v>6.5</v>
      </c>
      <c r="M39" s="69"/>
      <c r="N39" s="80">
        <v>7</v>
      </c>
      <c r="O39" s="69"/>
      <c r="P39" s="69"/>
      <c r="Q39" s="95">
        <f t="shared" si="8"/>
        <v>6.833333333333333</v>
      </c>
      <c r="R39" s="69">
        <v>1</v>
      </c>
      <c r="S39" s="78">
        <f t="shared" si="11"/>
        <v>3.9166666666666665</v>
      </c>
      <c r="T39" s="78">
        <f t="shared" si="9"/>
        <v>2.7416666666666663</v>
      </c>
      <c r="U39" s="120">
        <f t="shared" si="10"/>
        <v>4.8416666666666668</v>
      </c>
      <c r="V39" s="78">
        <v>4.8</v>
      </c>
      <c r="W39" s="63">
        <f>VLOOKUP(V39,'ESCALA DE NOTAS VALORIZADAS'!$B$9:$C$58,2,0)</f>
        <v>274285.71428571426</v>
      </c>
      <c r="X39" s="246" t="s">
        <v>460</v>
      </c>
    </row>
    <row r="40" spans="2:24" ht="28.5" customHeight="1" x14ac:dyDescent="0.25">
      <c r="B40" s="133">
        <v>286</v>
      </c>
      <c r="C40" s="134" t="s">
        <v>96</v>
      </c>
      <c r="D40" s="69">
        <v>7</v>
      </c>
      <c r="E40" s="69">
        <v>1</v>
      </c>
      <c r="F40" s="145">
        <v>5</v>
      </c>
      <c r="G40" s="68">
        <f t="shared" si="6"/>
        <v>4.333333333333333</v>
      </c>
      <c r="H40" s="67">
        <f t="shared" si="7"/>
        <v>1.2999999999999998</v>
      </c>
      <c r="I40" s="69"/>
      <c r="J40" s="69">
        <v>7</v>
      </c>
      <c r="K40" s="69"/>
      <c r="L40" s="69">
        <v>6.5</v>
      </c>
      <c r="M40" s="69"/>
      <c r="N40" s="80">
        <v>7</v>
      </c>
      <c r="O40" s="69"/>
      <c r="P40" s="69"/>
      <c r="Q40" s="95">
        <f t="shared" si="8"/>
        <v>6.833333333333333</v>
      </c>
      <c r="R40" s="69">
        <v>1</v>
      </c>
      <c r="S40" s="78">
        <f t="shared" si="11"/>
        <v>3.9166666666666665</v>
      </c>
      <c r="T40" s="78">
        <f t="shared" si="9"/>
        <v>2.7416666666666663</v>
      </c>
      <c r="U40" s="120">
        <f t="shared" si="10"/>
        <v>4.0416666666666661</v>
      </c>
      <c r="V40" s="78">
        <v>4</v>
      </c>
      <c r="W40" s="63">
        <f>VLOOKUP(V40,'ESCALA DE NOTAS VALORIZADAS'!$B$9:$C$58,2,0)</f>
        <v>228571.42857142858</v>
      </c>
      <c r="X40" s="246" t="s">
        <v>460</v>
      </c>
    </row>
    <row r="41" spans="2:24" ht="28.5" customHeight="1" x14ac:dyDescent="0.25">
      <c r="B41" s="133">
        <v>306</v>
      </c>
      <c r="C41" s="136" t="s">
        <v>97</v>
      </c>
      <c r="D41" s="69">
        <v>7</v>
      </c>
      <c r="E41" s="69">
        <v>7</v>
      </c>
      <c r="F41" s="69">
        <v>7</v>
      </c>
      <c r="G41" s="68">
        <f t="shared" si="6"/>
        <v>7</v>
      </c>
      <c r="H41" s="67">
        <f t="shared" si="7"/>
        <v>2.1</v>
      </c>
      <c r="I41" s="69"/>
      <c r="J41" s="69">
        <v>7</v>
      </c>
      <c r="K41" s="69"/>
      <c r="L41" s="69">
        <v>6.5</v>
      </c>
      <c r="M41" s="69"/>
      <c r="N41" s="80">
        <v>7</v>
      </c>
      <c r="O41" s="69"/>
      <c r="P41" s="69"/>
      <c r="Q41" s="95">
        <f t="shared" si="8"/>
        <v>6.833333333333333</v>
      </c>
      <c r="R41" s="69">
        <v>7</v>
      </c>
      <c r="S41" s="78">
        <f t="shared" si="11"/>
        <v>6.9166666666666661</v>
      </c>
      <c r="T41" s="78">
        <f t="shared" si="9"/>
        <v>4.8416666666666659</v>
      </c>
      <c r="U41" s="120">
        <f t="shared" si="10"/>
        <v>6.9416666666666664</v>
      </c>
      <c r="V41" s="78">
        <v>6.9</v>
      </c>
      <c r="W41" s="63">
        <f>VLOOKUP(V41,'ESCALA DE NOTAS VALORIZADAS'!$B$9:$C$58,2,0)</f>
        <v>394285.71428571426</v>
      </c>
      <c r="X41" s="246" t="s">
        <v>460</v>
      </c>
    </row>
    <row r="42" spans="2:24" ht="28.5" customHeight="1" x14ac:dyDescent="0.25">
      <c r="B42" s="133">
        <v>311</v>
      </c>
      <c r="C42" s="134" t="s">
        <v>98</v>
      </c>
      <c r="D42" s="69">
        <v>7</v>
      </c>
      <c r="E42" s="69">
        <v>1</v>
      </c>
      <c r="F42" s="69">
        <v>7</v>
      </c>
      <c r="G42" s="68">
        <f t="shared" si="6"/>
        <v>5</v>
      </c>
      <c r="H42" s="67">
        <f t="shared" si="7"/>
        <v>1.5</v>
      </c>
      <c r="I42" s="69"/>
      <c r="J42" s="69">
        <v>7</v>
      </c>
      <c r="K42" s="69"/>
      <c r="L42" s="69">
        <v>7</v>
      </c>
      <c r="M42" s="69"/>
      <c r="N42" s="80">
        <v>7</v>
      </c>
      <c r="O42" s="69"/>
      <c r="P42" s="69"/>
      <c r="Q42" s="95">
        <f t="shared" si="8"/>
        <v>7</v>
      </c>
      <c r="R42" s="69">
        <v>1</v>
      </c>
      <c r="S42" s="78">
        <f t="shared" si="11"/>
        <v>4</v>
      </c>
      <c r="T42" s="78">
        <f t="shared" si="9"/>
        <v>2.8</v>
      </c>
      <c r="U42" s="120">
        <f t="shared" si="10"/>
        <v>4.3</v>
      </c>
      <c r="V42" s="78">
        <v>4.3</v>
      </c>
      <c r="W42" s="63">
        <f>VLOOKUP(V42,'ESCALA DE NOTAS VALORIZADAS'!$B$9:$C$58,2,0)</f>
        <v>245714.28571428571</v>
      </c>
      <c r="X42" s="246" t="s">
        <v>469</v>
      </c>
    </row>
    <row r="43" spans="2:24" s="231" customFormat="1" ht="28.5" customHeight="1" x14ac:dyDescent="0.25">
      <c r="B43" s="133">
        <v>319</v>
      </c>
      <c r="C43" s="135" t="s">
        <v>99</v>
      </c>
      <c r="D43" s="69">
        <v>7</v>
      </c>
      <c r="E43" s="69">
        <v>7</v>
      </c>
      <c r="F43" s="69">
        <v>7</v>
      </c>
      <c r="G43" s="68">
        <f t="shared" si="6"/>
        <v>7</v>
      </c>
      <c r="H43" s="67">
        <f t="shared" si="7"/>
        <v>2.1</v>
      </c>
      <c r="I43" s="69"/>
      <c r="J43" s="69">
        <v>7</v>
      </c>
      <c r="K43" s="69"/>
      <c r="L43" s="69">
        <v>6.5</v>
      </c>
      <c r="M43" s="69"/>
      <c r="N43" s="80">
        <v>7</v>
      </c>
      <c r="O43" s="69"/>
      <c r="P43" s="69"/>
      <c r="Q43" s="95">
        <f t="shared" si="8"/>
        <v>6.833333333333333</v>
      </c>
      <c r="R43" s="69">
        <v>1</v>
      </c>
      <c r="S43" s="78">
        <f t="shared" si="11"/>
        <v>3.9166666666666665</v>
      </c>
      <c r="T43" s="78">
        <f t="shared" si="9"/>
        <v>2.7416666666666663</v>
      </c>
      <c r="U43" s="120">
        <f t="shared" si="10"/>
        <v>4.8416666666666668</v>
      </c>
      <c r="V43" s="78">
        <v>4.8</v>
      </c>
      <c r="W43" s="63">
        <f>VLOOKUP(V43,'ESCALA DE NOTAS VALORIZADAS'!$B$9:$C$58,2,0)</f>
        <v>274285.71428571426</v>
      </c>
      <c r="X43" s="246" t="s">
        <v>459</v>
      </c>
    </row>
    <row r="44" spans="2:24" ht="28.5" customHeight="1" x14ac:dyDescent="0.25">
      <c r="B44" s="133">
        <v>320</v>
      </c>
      <c r="C44" s="134" t="s">
        <v>100</v>
      </c>
      <c r="D44" s="69">
        <v>7</v>
      </c>
      <c r="E44" s="69">
        <v>7</v>
      </c>
      <c r="F44" s="69">
        <v>5</v>
      </c>
      <c r="G44" s="68">
        <f t="shared" si="6"/>
        <v>6.333333333333333</v>
      </c>
      <c r="H44" s="67">
        <f t="shared" si="7"/>
        <v>1.9</v>
      </c>
      <c r="I44" s="69"/>
      <c r="J44" s="69">
        <v>7</v>
      </c>
      <c r="K44" s="69"/>
      <c r="L44" s="69">
        <v>6.5</v>
      </c>
      <c r="M44" s="69"/>
      <c r="N44" s="80">
        <v>7</v>
      </c>
      <c r="O44" s="69"/>
      <c r="P44" s="69"/>
      <c r="Q44" s="95">
        <f t="shared" si="8"/>
        <v>6.833333333333333</v>
      </c>
      <c r="R44" s="69">
        <v>1</v>
      </c>
      <c r="S44" s="78">
        <f t="shared" si="11"/>
        <v>3.9166666666666665</v>
      </c>
      <c r="T44" s="78">
        <f t="shared" si="9"/>
        <v>2.7416666666666663</v>
      </c>
      <c r="U44" s="120">
        <f t="shared" si="10"/>
        <v>4.6416666666666657</v>
      </c>
      <c r="V44" s="78">
        <v>4.5999999999999996</v>
      </c>
      <c r="W44" s="63">
        <f>VLOOKUP(V44,'ESCALA DE NOTAS VALORIZADAS'!$B$9:$C$58,2,0)</f>
        <v>262857.14285714284</v>
      </c>
      <c r="X44" s="246" t="s">
        <v>459</v>
      </c>
    </row>
    <row r="45" spans="2:24" ht="28.5" customHeight="1" x14ac:dyDescent="0.25">
      <c r="B45" s="133">
        <v>336</v>
      </c>
      <c r="C45" s="134" t="s">
        <v>101</v>
      </c>
      <c r="D45" s="70">
        <v>7</v>
      </c>
      <c r="E45" s="70">
        <v>1</v>
      </c>
      <c r="F45" s="70">
        <v>5</v>
      </c>
      <c r="G45" s="68">
        <f t="shared" si="6"/>
        <v>4.333333333333333</v>
      </c>
      <c r="H45" s="67">
        <f t="shared" si="7"/>
        <v>1.2999999999999998</v>
      </c>
      <c r="I45" s="70"/>
      <c r="J45" s="69">
        <v>7</v>
      </c>
      <c r="K45" s="69"/>
      <c r="L45" s="69">
        <v>6.5</v>
      </c>
      <c r="M45" s="69"/>
      <c r="N45" s="80">
        <v>7</v>
      </c>
      <c r="O45" s="70"/>
      <c r="P45" s="70"/>
      <c r="Q45" s="95">
        <f t="shared" si="8"/>
        <v>6.833333333333333</v>
      </c>
      <c r="R45" s="70">
        <v>1</v>
      </c>
      <c r="S45" s="78">
        <f t="shared" si="11"/>
        <v>3.9166666666666665</v>
      </c>
      <c r="T45" s="78">
        <f t="shared" si="9"/>
        <v>2.7416666666666663</v>
      </c>
      <c r="U45" s="120">
        <f t="shared" si="10"/>
        <v>4.0416666666666661</v>
      </c>
      <c r="V45" s="78">
        <v>4</v>
      </c>
      <c r="W45" s="63">
        <f>VLOOKUP(V45,'ESCALA DE NOTAS VALORIZADAS'!$B$9:$C$58,2,0)</f>
        <v>228571.42857142858</v>
      </c>
      <c r="X45" s="246" t="s">
        <v>462</v>
      </c>
    </row>
    <row r="46" spans="2:24" ht="28.5" customHeight="1" x14ac:dyDescent="0.25">
      <c r="B46" s="133">
        <v>337</v>
      </c>
      <c r="C46" s="134" t="s">
        <v>102</v>
      </c>
      <c r="D46" s="76">
        <v>7</v>
      </c>
      <c r="E46" s="76">
        <v>7</v>
      </c>
      <c r="F46" s="152">
        <v>5</v>
      </c>
      <c r="G46" s="68">
        <f t="shared" si="6"/>
        <v>6.333333333333333</v>
      </c>
      <c r="H46" s="67">
        <f t="shared" si="7"/>
        <v>1.9</v>
      </c>
      <c r="I46" s="77"/>
      <c r="J46" s="69">
        <v>7</v>
      </c>
      <c r="K46" s="69"/>
      <c r="L46" s="69">
        <v>6.5</v>
      </c>
      <c r="M46" s="69"/>
      <c r="N46" s="80">
        <v>7</v>
      </c>
      <c r="O46" s="77"/>
      <c r="P46" s="77"/>
      <c r="Q46" s="95">
        <f t="shared" si="8"/>
        <v>6.833333333333333</v>
      </c>
      <c r="R46" s="77">
        <v>1</v>
      </c>
      <c r="S46" s="78">
        <f t="shared" si="11"/>
        <v>3.9166666666666665</v>
      </c>
      <c r="T46" s="78">
        <f t="shared" si="9"/>
        <v>2.7416666666666663</v>
      </c>
      <c r="U46" s="120">
        <f t="shared" si="10"/>
        <v>4.6416666666666657</v>
      </c>
      <c r="V46" s="78">
        <v>4.5999999999999996</v>
      </c>
      <c r="W46" s="63">
        <f>VLOOKUP(V46,'ESCALA DE NOTAS VALORIZADAS'!$B$9:$C$58,2,0)</f>
        <v>262857.14285714284</v>
      </c>
      <c r="X46" s="246" t="s">
        <v>418</v>
      </c>
    </row>
    <row r="47" spans="2:24" ht="32.25" customHeight="1" x14ac:dyDescent="0.25">
      <c r="B47" s="133">
        <v>343</v>
      </c>
      <c r="C47" s="134" t="s">
        <v>103</v>
      </c>
      <c r="D47" s="76">
        <v>7</v>
      </c>
      <c r="E47" s="76">
        <v>7</v>
      </c>
      <c r="F47" s="76">
        <v>7</v>
      </c>
      <c r="G47" s="68">
        <f t="shared" si="6"/>
        <v>7</v>
      </c>
      <c r="H47" s="67">
        <f t="shared" si="7"/>
        <v>2.1</v>
      </c>
      <c r="I47" s="77"/>
      <c r="J47" s="69">
        <v>7</v>
      </c>
      <c r="K47" s="69"/>
      <c r="L47" s="69">
        <v>6.5</v>
      </c>
      <c r="M47" s="69"/>
      <c r="N47" s="80">
        <v>7</v>
      </c>
      <c r="O47" s="77"/>
      <c r="P47" s="77"/>
      <c r="Q47" s="95">
        <f t="shared" si="8"/>
        <v>6.833333333333333</v>
      </c>
      <c r="R47" s="77">
        <v>7</v>
      </c>
      <c r="S47" s="78">
        <f t="shared" si="11"/>
        <v>6.9166666666666661</v>
      </c>
      <c r="T47" s="78">
        <f t="shared" si="9"/>
        <v>4.8416666666666659</v>
      </c>
      <c r="U47" s="120">
        <f t="shared" si="10"/>
        <v>6.9416666666666664</v>
      </c>
      <c r="V47" s="78">
        <v>6.9</v>
      </c>
      <c r="W47" s="63">
        <f>VLOOKUP(V47,'ESCALA DE NOTAS VALORIZADAS'!$B$9:$C$58,2,0)</f>
        <v>394285.71428571426</v>
      </c>
      <c r="X47" s="246" t="s">
        <v>462</v>
      </c>
    </row>
    <row r="48" spans="2:24" ht="28.5" customHeight="1" x14ac:dyDescent="0.25">
      <c r="B48" s="133">
        <v>362</v>
      </c>
      <c r="C48" s="137" t="s">
        <v>104</v>
      </c>
      <c r="D48" s="76">
        <v>7</v>
      </c>
      <c r="E48" s="76">
        <v>7</v>
      </c>
      <c r="F48" s="151">
        <v>5</v>
      </c>
      <c r="G48" s="68">
        <f t="shared" si="6"/>
        <v>6.333333333333333</v>
      </c>
      <c r="H48" s="67">
        <f t="shared" si="7"/>
        <v>1.9</v>
      </c>
      <c r="I48" s="77"/>
      <c r="J48" s="69">
        <v>7</v>
      </c>
      <c r="K48" s="69"/>
      <c r="L48" s="69">
        <v>6.5</v>
      </c>
      <c r="M48" s="69"/>
      <c r="N48" s="80">
        <v>7</v>
      </c>
      <c r="O48" s="77"/>
      <c r="P48" s="77"/>
      <c r="Q48" s="95">
        <f t="shared" si="8"/>
        <v>6.833333333333333</v>
      </c>
      <c r="R48" s="77">
        <v>7</v>
      </c>
      <c r="S48" s="78">
        <f t="shared" si="11"/>
        <v>6.9166666666666661</v>
      </c>
      <c r="T48" s="78">
        <f t="shared" si="9"/>
        <v>4.8416666666666659</v>
      </c>
      <c r="U48" s="120">
        <f t="shared" si="10"/>
        <v>6.7416666666666654</v>
      </c>
      <c r="V48" s="78">
        <v>6.7</v>
      </c>
      <c r="W48" s="63">
        <f>VLOOKUP(V48,'ESCALA DE NOTAS VALORIZADAS'!$B$9:$C$58,2,0)</f>
        <v>382857.14285714284</v>
      </c>
      <c r="X48" s="246" t="s">
        <v>418</v>
      </c>
    </row>
    <row r="49" spans="2:24" ht="28.5" customHeight="1" x14ac:dyDescent="0.25">
      <c r="B49" s="133">
        <v>407</v>
      </c>
      <c r="C49" s="137" t="s">
        <v>105</v>
      </c>
      <c r="D49" s="76">
        <v>7</v>
      </c>
      <c r="E49" s="76">
        <v>7</v>
      </c>
      <c r="F49" s="76">
        <v>7</v>
      </c>
      <c r="G49" s="68">
        <f t="shared" si="6"/>
        <v>7</v>
      </c>
      <c r="H49" s="67">
        <f t="shared" si="7"/>
        <v>2.1</v>
      </c>
      <c r="I49" s="77"/>
      <c r="J49" s="69">
        <v>7</v>
      </c>
      <c r="K49" s="69"/>
      <c r="L49" s="69">
        <v>6.5</v>
      </c>
      <c r="M49" s="69"/>
      <c r="N49" s="80">
        <v>7</v>
      </c>
      <c r="O49" s="77"/>
      <c r="P49" s="77"/>
      <c r="Q49" s="95">
        <f t="shared" si="8"/>
        <v>6.833333333333333</v>
      </c>
      <c r="R49" s="77">
        <v>4</v>
      </c>
      <c r="S49" s="78">
        <f t="shared" si="11"/>
        <v>5.4166666666666661</v>
      </c>
      <c r="T49" s="78">
        <f t="shared" si="9"/>
        <v>3.7916666666666661</v>
      </c>
      <c r="U49" s="120">
        <f t="shared" si="10"/>
        <v>5.8916666666666657</v>
      </c>
      <c r="V49" s="78">
        <v>5.9</v>
      </c>
      <c r="W49" s="63">
        <f>VLOOKUP(V49,'ESCALA DE NOTAS VALORIZADAS'!$B$9:$C$58,2,0)</f>
        <v>337142.85714285716</v>
      </c>
      <c r="X49" s="246" t="s">
        <v>460</v>
      </c>
    </row>
    <row r="50" spans="2:24" ht="28.5" customHeight="1" x14ac:dyDescent="0.25">
      <c r="B50" s="133">
        <v>413</v>
      </c>
      <c r="C50" s="138" t="s">
        <v>106</v>
      </c>
      <c r="D50" s="76">
        <v>7</v>
      </c>
      <c r="E50" s="76">
        <v>1</v>
      </c>
      <c r="F50" s="76">
        <v>7</v>
      </c>
      <c r="G50" s="68">
        <f t="shared" si="6"/>
        <v>5</v>
      </c>
      <c r="H50" s="67">
        <f t="shared" si="7"/>
        <v>1.5</v>
      </c>
      <c r="I50" s="77"/>
      <c r="J50" s="69">
        <v>7</v>
      </c>
      <c r="K50" s="69"/>
      <c r="L50" s="69">
        <v>7</v>
      </c>
      <c r="M50" s="69"/>
      <c r="N50" s="80">
        <v>7</v>
      </c>
      <c r="O50" s="77"/>
      <c r="P50" s="77"/>
      <c r="Q50" s="95">
        <f t="shared" si="8"/>
        <v>7</v>
      </c>
      <c r="R50" s="77">
        <v>1</v>
      </c>
      <c r="S50" s="78">
        <f t="shared" si="11"/>
        <v>4</v>
      </c>
      <c r="T50" s="78">
        <f t="shared" si="9"/>
        <v>2.8</v>
      </c>
      <c r="U50" s="120">
        <f t="shared" si="10"/>
        <v>4.3</v>
      </c>
      <c r="V50" s="78">
        <v>4.3</v>
      </c>
      <c r="W50" s="63">
        <f>VLOOKUP(V50,'ESCALA DE NOTAS VALORIZADAS'!$B$9:$C$58,2,0)</f>
        <v>245714.28571428571</v>
      </c>
      <c r="X50" s="246" t="s">
        <v>470</v>
      </c>
    </row>
    <row r="51" spans="2:24" ht="28.5" customHeight="1" x14ac:dyDescent="0.25">
      <c r="B51" s="133">
        <v>423</v>
      </c>
      <c r="C51" s="137" t="s">
        <v>107</v>
      </c>
      <c r="D51" s="76">
        <v>7</v>
      </c>
      <c r="E51" s="76">
        <v>7</v>
      </c>
      <c r="F51" s="76">
        <v>7</v>
      </c>
      <c r="G51" s="68">
        <f t="shared" si="6"/>
        <v>7</v>
      </c>
      <c r="H51" s="67">
        <f t="shared" si="7"/>
        <v>2.1</v>
      </c>
      <c r="I51" s="77"/>
      <c r="J51" s="69">
        <v>7</v>
      </c>
      <c r="K51" s="69"/>
      <c r="L51" s="69">
        <v>6.5</v>
      </c>
      <c r="M51" s="69"/>
      <c r="N51" s="80">
        <v>7</v>
      </c>
      <c r="O51" s="77"/>
      <c r="P51" s="77"/>
      <c r="Q51" s="95">
        <f t="shared" si="8"/>
        <v>6.833333333333333</v>
      </c>
      <c r="R51" s="77">
        <v>1</v>
      </c>
      <c r="S51" s="78">
        <f t="shared" si="11"/>
        <v>3.9166666666666665</v>
      </c>
      <c r="T51" s="78">
        <f t="shared" si="9"/>
        <v>2.7416666666666663</v>
      </c>
      <c r="U51" s="120">
        <f t="shared" si="10"/>
        <v>4.8416666666666668</v>
      </c>
      <c r="V51" s="78">
        <v>4.8</v>
      </c>
      <c r="W51" s="63">
        <f>VLOOKUP(V51,'ESCALA DE NOTAS VALORIZADAS'!$B$9:$C$58,2,0)</f>
        <v>274285.71428571426</v>
      </c>
      <c r="X51" s="246" t="s">
        <v>471</v>
      </c>
    </row>
    <row r="52" spans="2:24" ht="28.5" customHeight="1" x14ac:dyDescent="0.25">
      <c r="B52" s="133">
        <v>429</v>
      </c>
      <c r="C52" s="137" t="s">
        <v>108</v>
      </c>
      <c r="D52" s="76">
        <v>4</v>
      </c>
      <c r="E52" s="76">
        <v>7</v>
      </c>
      <c r="F52" s="76">
        <v>7</v>
      </c>
      <c r="G52" s="68">
        <f t="shared" si="6"/>
        <v>6</v>
      </c>
      <c r="H52" s="67">
        <f t="shared" si="7"/>
        <v>1.7999999999999998</v>
      </c>
      <c r="I52" s="77"/>
      <c r="J52" s="69">
        <v>7</v>
      </c>
      <c r="K52" s="69"/>
      <c r="L52" s="69">
        <v>6.5</v>
      </c>
      <c r="M52" s="69"/>
      <c r="N52" s="80">
        <v>7</v>
      </c>
      <c r="O52" s="77"/>
      <c r="P52" s="77"/>
      <c r="Q52" s="95">
        <f t="shared" si="8"/>
        <v>6.833333333333333</v>
      </c>
      <c r="R52" s="77">
        <v>1</v>
      </c>
      <c r="S52" s="78">
        <f t="shared" si="11"/>
        <v>3.9166666666666665</v>
      </c>
      <c r="T52" s="78">
        <f t="shared" si="9"/>
        <v>2.7416666666666663</v>
      </c>
      <c r="U52" s="120">
        <f t="shared" si="10"/>
        <v>4.5416666666666661</v>
      </c>
      <c r="V52" s="78">
        <v>4.5</v>
      </c>
      <c r="W52" s="63">
        <f>VLOOKUP(V52,'ESCALA DE NOTAS VALORIZADAS'!$B$9:$C$58,2,0)</f>
        <v>257142.85714285713</v>
      </c>
      <c r="X52" s="246" t="s">
        <v>472</v>
      </c>
    </row>
    <row r="53" spans="2:24" ht="24.75" customHeight="1" x14ac:dyDescent="0.25">
      <c r="B53" s="133">
        <v>433</v>
      </c>
      <c r="C53" s="134" t="s">
        <v>132</v>
      </c>
      <c r="D53" s="76">
        <v>7</v>
      </c>
      <c r="E53" s="76">
        <v>7</v>
      </c>
      <c r="F53" s="76">
        <v>7</v>
      </c>
      <c r="G53" s="68">
        <f t="shared" si="6"/>
        <v>7</v>
      </c>
      <c r="H53" s="67">
        <f t="shared" si="7"/>
        <v>2.1</v>
      </c>
      <c r="I53" s="77"/>
      <c r="J53" s="69">
        <v>7</v>
      </c>
      <c r="K53" s="69"/>
      <c r="L53" s="69">
        <v>6.5</v>
      </c>
      <c r="M53" s="69"/>
      <c r="N53" s="80">
        <v>7</v>
      </c>
      <c r="O53" s="77"/>
      <c r="P53" s="77"/>
      <c r="Q53" s="95">
        <f t="shared" si="8"/>
        <v>6.833333333333333</v>
      </c>
      <c r="R53" s="77">
        <v>4</v>
      </c>
      <c r="S53" s="78">
        <f t="shared" si="11"/>
        <v>5.4166666666666661</v>
      </c>
      <c r="T53" s="78">
        <f t="shared" si="9"/>
        <v>3.7916666666666661</v>
      </c>
      <c r="U53" s="120">
        <f t="shared" si="10"/>
        <v>5.8916666666666657</v>
      </c>
      <c r="V53" s="78">
        <v>5.9</v>
      </c>
      <c r="W53" s="63">
        <f>VLOOKUP(V53,'ESCALA DE NOTAS VALORIZADAS'!$B$9:$C$58,2,0)</f>
        <v>337142.85714285716</v>
      </c>
      <c r="X53" s="246" t="s">
        <v>460</v>
      </c>
    </row>
    <row r="54" spans="2:24" ht="24.75" customHeight="1" x14ac:dyDescent="0.25">
      <c r="B54" s="133">
        <v>441</v>
      </c>
      <c r="C54" s="134" t="s">
        <v>109</v>
      </c>
      <c r="D54" s="76">
        <v>7</v>
      </c>
      <c r="E54" s="76">
        <v>1</v>
      </c>
      <c r="F54" s="76">
        <v>7</v>
      </c>
      <c r="G54" s="68">
        <f t="shared" ref="G54:G73" si="16">(+D54+E54+F54)/3</f>
        <v>5</v>
      </c>
      <c r="H54" s="67">
        <f t="shared" si="7"/>
        <v>1.5</v>
      </c>
      <c r="I54" s="77"/>
      <c r="J54" s="69">
        <v>7</v>
      </c>
      <c r="K54" s="69"/>
      <c r="L54" s="69">
        <v>6</v>
      </c>
      <c r="M54" s="69"/>
      <c r="N54" s="80">
        <v>7</v>
      </c>
      <c r="O54" s="77"/>
      <c r="P54" s="77"/>
      <c r="Q54" s="95">
        <f t="shared" ref="Q54:Q73" si="17">AVERAGE(I54:P54)</f>
        <v>6.666666666666667</v>
      </c>
      <c r="R54" s="77">
        <v>1</v>
      </c>
      <c r="S54" s="78">
        <f t="shared" ref="S54:S73" si="18">(+Q54+R54)/2</f>
        <v>3.8333333333333335</v>
      </c>
      <c r="T54" s="78">
        <f t="shared" si="9"/>
        <v>2.6833333333333331</v>
      </c>
      <c r="U54" s="120">
        <f t="shared" ref="U54:U73" si="19">+H54+T54</f>
        <v>4.1833333333333336</v>
      </c>
      <c r="V54" s="78">
        <v>4.2</v>
      </c>
      <c r="W54" s="63">
        <f>VLOOKUP(V54,'ESCALA DE NOTAS VALORIZADAS'!$B$9:$C$58,2,0)</f>
        <v>240000</v>
      </c>
      <c r="X54" s="246" t="s">
        <v>473</v>
      </c>
    </row>
    <row r="55" spans="2:24" ht="24.75" customHeight="1" x14ac:dyDescent="0.25">
      <c r="B55" s="133">
        <v>455</v>
      </c>
      <c r="C55" s="134" t="s">
        <v>110</v>
      </c>
      <c r="D55" s="76">
        <v>7</v>
      </c>
      <c r="E55" s="76">
        <v>1</v>
      </c>
      <c r="F55" s="76">
        <v>5</v>
      </c>
      <c r="G55" s="68">
        <f t="shared" si="16"/>
        <v>4.333333333333333</v>
      </c>
      <c r="H55" s="67">
        <f t="shared" si="7"/>
        <v>1.2999999999999998</v>
      </c>
      <c r="I55" s="77"/>
      <c r="J55" s="69">
        <v>7</v>
      </c>
      <c r="K55" s="69"/>
      <c r="L55" s="69">
        <v>6.5</v>
      </c>
      <c r="M55" s="69"/>
      <c r="N55" s="80">
        <v>7</v>
      </c>
      <c r="O55" s="77"/>
      <c r="P55" s="77"/>
      <c r="Q55" s="95">
        <f t="shared" si="17"/>
        <v>6.833333333333333</v>
      </c>
      <c r="R55" s="77">
        <v>1</v>
      </c>
      <c r="S55" s="78">
        <f t="shared" si="18"/>
        <v>3.9166666666666665</v>
      </c>
      <c r="T55" s="78">
        <f t="shared" si="9"/>
        <v>2.7416666666666663</v>
      </c>
      <c r="U55" s="120">
        <f t="shared" si="19"/>
        <v>4.0416666666666661</v>
      </c>
      <c r="V55" s="78">
        <v>4</v>
      </c>
      <c r="W55" s="63">
        <f>VLOOKUP(V55,'ESCALA DE NOTAS VALORIZADAS'!$B$9:$C$58,2,0)</f>
        <v>228571.42857142858</v>
      </c>
      <c r="X55" s="246" t="s">
        <v>474</v>
      </c>
    </row>
    <row r="56" spans="2:24" ht="24.75" customHeight="1" x14ac:dyDescent="0.25">
      <c r="B56" s="133">
        <v>474</v>
      </c>
      <c r="C56" s="134" t="s">
        <v>111</v>
      </c>
      <c r="D56" s="76">
        <v>7</v>
      </c>
      <c r="E56" s="76">
        <v>7</v>
      </c>
      <c r="F56" s="76">
        <v>7</v>
      </c>
      <c r="G56" s="68">
        <f t="shared" si="16"/>
        <v>7</v>
      </c>
      <c r="H56" s="67">
        <f t="shared" si="7"/>
        <v>2.1</v>
      </c>
      <c r="I56" s="77"/>
      <c r="J56" s="69">
        <v>7</v>
      </c>
      <c r="K56" s="69"/>
      <c r="L56" s="69">
        <v>6.5</v>
      </c>
      <c r="M56" s="69"/>
      <c r="N56" s="80">
        <v>7</v>
      </c>
      <c r="O56" s="77"/>
      <c r="P56" s="77"/>
      <c r="Q56" s="95">
        <f t="shared" si="17"/>
        <v>6.833333333333333</v>
      </c>
      <c r="R56" s="77">
        <v>1</v>
      </c>
      <c r="S56" s="78">
        <f t="shared" si="18"/>
        <v>3.9166666666666665</v>
      </c>
      <c r="T56" s="78">
        <f t="shared" si="9"/>
        <v>2.7416666666666663</v>
      </c>
      <c r="U56" s="120">
        <f t="shared" si="19"/>
        <v>4.8416666666666668</v>
      </c>
      <c r="V56" s="78">
        <v>4.8</v>
      </c>
      <c r="W56" s="63">
        <f>VLOOKUP(V56,'ESCALA DE NOTAS VALORIZADAS'!$B$9:$C$58,2,0)</f>
        <v>274285.71428571426</v>
      </c>
      <c r="X56" s="246" t="s">
        <v>460</v>
      </c>
    </row>
    <row r="57" spans="2:24" ht="24.75" customHeight="1" x14ac:dyDescent="0.25">
      <c r="B57" s="133">
        <v>476</v>
      </c>
      <c r="C57" s="134" t="s">
        <v>112</v>
      </c>
      <c r="D57" s="76">
        <v>7</v>
      </c>
      <c r="E57" s="76">
        <v>1</v>
      </c>
      <c r="F57" s="153">
        <v>5</v>
      </c>
      <c r="G57" s="68">
        <f t="shared" si="16"/>
        <v>4.333333333333333</v>
      </c>
      <c r="H57" s="67">
        <f t="shared" si="7"/>
        <v>1.2999999999999998</v>
      </c>
      <c r="I57" s="77"/>
      <c r="J57" s="69">
        <v>7</v>
      </c>
      <c r="K57" s="69"/>
      <c r="L57" s="69">
        <v>6.5</v>
      </c>
      <c r="M57" s="69"/>
      <c r="N57" s="80">
        <v>7</v>
      </c>
      <c r="O57" s="77"/>
      <c r="P57" s="77"/>
      <c r="Q57" s="95">
        <f t="shared" si="17"/>
        <v>6.833333333333333</v>
      </c>
      <c r="R57" s="77">
        <v>1</v>
      </c>
      <c r="S57" s="78">
        <f t="shared" si="18"/>
        <v>3.9166666666666665</v>
      </c>
      <c r="T57" s="78">
        <f t="shared" si="9"/>
        <v>2.7416666666666663</v>
      </c>
      <c r="U57" s="120">
        <f t="shared" si="19"/>
        <v>4.0416666666666661</v>
      </c>
      <c r="V57" s="78">
        <v>4</v>
      </c>
      <c r="W57" s="63">
        <f>VLOOKUP(V57,'ESCALA DE NOTAS VALORIZADAS'!$B$9:$C$58,2,0)</f>
        <v>228571.42857142858</v>
      </c>
      <c r="X57" s="246" t="s">
        <v>456</v>
      </c>
    </row>
    <row r="58" spans="2:24" ht="24.75" customHeight="1" x14ac:dyDescent="0.25">
      <c r="B58" s="133">
        <v>479</v>
      </c>
      <c r="C58" s="134" t="s">
        <v>113</v>
      </c>
      <c r="D58" s="76">
        <v>7</v>
      </c>
      <c r="E58" s="76">
        <v>1</v>
      </c>
      <c r="F58" s="76">
        <v>5</v>
      </c>
      <c r="G58" s="68">
        <f t="shared" si="16"/>
        <v>4.333333333333333</v>
      </c>
      <c r="H58" s="67">
        <f t="shared" si="7"/>
        <v>1.2999999999999998</v>
      </c>
      <c r="I58" s="77"/>
      <c r="J58" s="69">
        <v>7</v>
      </c>
      <c r="K58" s="69"/>
      <c r="L58" s="69">
        <v>6.5</v>
      </c>
      <c r="M58" s="69"/>
      <c r="N58" s="80">
        <v>7</v>
      </c>
      <c r="O58" s="77"/>
      <c r="P58" s="77"/>
      <c r="Q58" s="95">
        <f t="shared" si="17"/>
        <v>6.833333333333333</v>
      </c>
      <c r="R58" s="77">
        <v>1</v>
      </c>
      <c r="S58" s="78">
        <f t="shared" si="18"/>
        <v>3.9166666666666665</v>
      </c>
      <c r="T58" s="78">
        <f t="shared" si="9"/>
        <v>2.7416666666666663</v>
      </c>
      <c r="U58" s="120">
        <f t="shared" si="19"/>
        <v>4.0416666666666661</v>
      </c>
      <c r="V58" s="78">
        <v>4</v>
      </c>
      <c r="W58" s="63">
        <f>VLOOKUP(V58,'ESCALA DE NOTAS VALORIZADAS'!$B$9:$C$58,2,0)</f>
        <v>228571.42857142858</v>
      </c>
      <c r="X58" s="246" t="s">
        <v>475</v>
      </c>
    </row>
    <row r="59" spans="2:24" ht="24.75" customHeight="1" x14ac:dyDescent="0.25">
      <c r="B59" s="133">
        <v>492</v>
      </c>
      <c r="C59" s="136" t="s">
        <v>114</v>
      </c>
      <c r="D59" s="76">
        <v>7</v>
      </c>
      <c r="E59" s="76">
        <v>7</v>
      </c>
      <c r="F59" s="76">
        <v>7</v>
      </c>
      <c r="G59" s="68">
        <f t="shared" si="16"/>
        <v>7</v>
      </c>
      <c r="H59" s="67">
        <f t="shared" si="7"/>
        <v>2.1</v>
      </c>
      <c r="I59" s="77"/>
      <c r="J59" s="69">
        <v>7</v>
      </c>
      <c r="K59" s="69"/>
      <c r="L59" s="69">
        <v>6.5</v>
      </c>
      <c r="M59" s="69"/>
      <c r="N59" s="80">
        <v>7</v>
      </c>
      <c r="O59" s="77"/>
      <c r="P59" s="77"/>
      <c r="Q59" s="95">
        <f t="shared" si="17"/>
        <v>6.833333333333333</v>
      </c>
      <c r="R59" s="77">
        <v>1</v>
      </c>
      <c r="S59" s="78">
        <f t="shared" si="18"/>
        <v>3.9166666666666665</v>
      </c>
      <c r="T59" s="78">
        <f t="shared" si="9"/>
        <v>2.7416666666666663</v>
      </c>
      <c r="U59" s="120">
        <f t="shared" si="19"/>
        <v>4.8416666666666668</v>
      </c>
      <c r="V59" s="78">
        <v>4.8</v>
      </c>
      <c r="W59" s="63">
        <f>VLOOKUP(V59,'ESCALA DE NOTAS VALORIZADAS'!$B$9:$C$58,2,0)</f>
        <v>274285.71428571426</v>
      </c>
      <c r="X59" s="246" t="s">
        <v>460</v>
      </c>
    </row>
    <row r="60" spans="2:24" ht="24.75" customHeight="1" x14ac:dyDescent="0.25">
      <c r="B60" s="133">
        <v>496</v>
      </c>
      <c r="C60" s="136" t="s">
        <v>115</v>
      </c>
      <c r="D60" s="76">
        <v>7</v>
      </c>
      <c r="E60" s="76">
        <v>7</v>
      </c>
      <c r="F60" s="76">
        <v>7</v>
      </c>
      <c r="G60" s="68">
        <f t="shared" si="16"/>
        <v>7</v>
      </c>
      <c r="H60" s="67">
        <f t="shared" si="7"/>
        <v>2.1</v>
      </c>
      <c r="I60" s="77"/>
      <c r="J60" s="69">
        <v>7</v>
      </c>
      <c r="K60" s="69"/>
      <c r="L60" s="69">
        <v>6.5</v>
      </c>
      <c r="M60" s="69"/>
      <c r="N60" s="80">
        <v>7</v>
      </c>
      <c r="O60" s="77"/>
      <c r="P60" s="77"/>
      <c r="Q60" s="95">
        <f t="shared" si="17"/>
        <v>6.833333333333333</v>
      </c>
      <c r="R60" s="77">
        <v>1</v>
      </c>
      <c r="S60" s="78">
        <f t="shared" si="18"/>
        <v>3.9166666666666665</v>
      </c>
      <c r="T60" s="78">
        <f t="shared" si="9"/>
        <v>2.7416666666666663</v>
      </c>
      <c r="U60" s="120">
        <f t="shared" si="19"/>
        <v>4.8416666666666668</v>
      </c>
      <c r="V60" s="78">
        <v>4.8</v>
      </c>
      <c r="W60" s="63">
        <f>VLOOKUP(V60,'ESCALA DE NOTAS VALORIZADAS'!$B$9:$C$58,2,0)</f>
        <v>274285.71428571426</v>
      </c>
      <c r="X60" s="246" t="s">
        <v>462</v>
      </c>
    </row>
    <row r="61" spans="2:24" ht="24.75" customHeight="1" x14ac:dyDescent="0.25">
      <c r="B61" s="133">
        <v>497</v>
      </c>
      <c r="C61" s="136" t="s">
        <v>116</v>
      </c>
      <c r="D61" s="76">
        <v>7</v>
      </c>
      <c r="E61" s="76">
        <v>7</v>
      </c>
      <c r="F61" s="76">
        <v>7</v>
      </c>
      <c r="G61" s="68">
        <f t="shared" si="16"/>
        <v>7</v>
      </c>
      <c r="H61" s="67">
        <f t="shared" si="7"/>
        <v>2.1</v>
      </c>
      <c r="I61" s="77"/>
      <c r="J61" s="69">
        <v>7</v>
      </c>
      <c r="K61" s="69"/>
      <c r="L61" s="69">
        <v>6.5</v>
      </c>
      <c r="M61" s="69"/>
      <c r="N61" s="80">
        <v>7</v>
      </c>
      <c r="O61" s="77"/>
      <c r="P61" s="77"/>
      <c r="Q61" s="95">
        <f t="shared" si="17"/>
        <v>6.833333333333333</v>
      </c>
      <c r="R61" s="77">
        <v>1</v>
      </c>
      <c r="S61" s="78">
        <f t="shared" si="18"/>
        <v>3.9166666666666665</v>
      </c>
      <c r="T61" s="78">
        <f t="shared" si="9"/>
        <v>2.7416666666666663</v>
      </c>
      <c r="U61" s="120">
        <f t="shared" si="19"/>
        <v>4.8416666666666668</v>
      </c>
      <c r="V61" s="78">
        <v>4.8</v>
      </c>
      <c r="W61" s="63">
        <f>VLOOKUP(V61,'ESCALA DE NOTAS VALORIZADAS'!$B$9:$C$58,2,0)</f>
        <v>274285.71428571426</v>
      </c>
      <c r="X61" s="246" t="s">
        <v>460</v>
      </c>
    </row>
    <row r="62" spans="2:24" ht="24.75" customHeight="1" x14ac:dyDescent="0.25">
      <c r="B62" s="133">
        <v>505</v>
      </c>
      <c r="C62" s="134" t="s">
        <v>117</v>
      </c>
      <c r="D62" s="76">
        <v>7</v>
      </c>
      <c r="E62" s="76">
        <v>7</v>
      </c>
      <c r="F62" s="76">
        <v>5</v>
      </c>
      <c r="G62" s="68">
        <f t="shared" si="16"/>
        <v>6.333333333333333</v>
      </c>
      <c r="H62" s="67">
        <f t="shared" si="7"/>
        <v>1.9</v>
      </c>
      <c r="I62" s="77"/>
      <c r="J62" s="69">
        <v>7</v>
      </c>
      <c r="K62" s="69"/>
      <c r="L62" s="69">
        <v>6.5</v>
      </c>
      <c r="M62" s="69"/>
      <c r="N62" s="80">
        <v>7</v>
      </c>
      <c r="O62" s="77"/>
      <c r="P62" s="77"/>
      <c r="Q62" s="95">
        <f t="shared" si="17"/>
        <v>6.833333333333333</v>
      </c>
      <c r="R62" s="77">
        <v>1</v>
      </c>
      <c r="S62" s="78">
        <f t="shared" si="18"/>
        <v>3.9166666666666665</v>
      </c>
      <c r="T62" s="78">
        <f t="shared" si="9"/>
        <v>2.7416666666666663</v>
      </c>
      <c r="U62" s="120">
        <f t="shared" si="19"/>
        <v>4.6416666666666657</v>
      </c>
      <c r="V62" s="78">
        <v>4.5999999999999996</v>
      </c>
      <c r="W62" s="63">
        <f>VLOOKUP(V62,'ESCALA DE NOTAS VALORIZADAS'!$B$9:$C$58,2,0)</f>
        <v>262857.14285714284</v>
      </c>
      <c r="X62" s="246" t="s">
        <v>476</v>
      </c>
    </row>
    <row r="63" spans="2:24" ht="24.75" customHeight="1" x14ac:dyDescent="0.25">
      <c r="B63" s="133">
        <v>510</v>
      </c>
      <c r="C63" s="134" t="s">
        <v>118</v>
      </c>
      <c r="D63" s="76">
        <v>7</v>
      </c>
      <c r="E63" s="76">
        <v>7</v>
      </c>
      <c r="F63" s="76">
        <v>7</v>
      </c>
      <c r="G63" s="68">
        <f t="shared" si="16"/>
        <v>7</v>
      </c>
      <c r="H63" s="67">
        <f t="shared" si="7"/>
        <v>2.1</v>
      </c>
      <c r="I63" s="77"/>
      <c r="J63" s="69">
        <v>7</v>
      </c>
      <c r="K63" s="69"/>
      <c r="L63" s="69">
        <v>6.5</v>
      </c>
      <c r="M63" s="69"/>
      <c r="N63" s="80">
        <v>7</v>
      </c>
      <c r="O63" s="77"/>
      <c r="P63" s="77"/>
      <c r="Q63" s="95">
        <f t="shared" si="17"/>
        <v>6.833333333333333</v>
      </c>
      <c r="R63" s="77">
        <v>1</v>
      </c>
      <c r="S63" s="78">
        <f t="shared" si="18"/>
        <v>3.9166666666666665</v>
      </c>
      <c r="T63" s="78">
        <f t="shared" si="9"/>
        <v>2.7416666666666663</v>
      </c>
      <c r="U63" s="120">
        <f t="shared" si="19"/>
        <v>4.8416666666666668</v>
      </c>
      <c r="V63" s="78">
        <v>4.8</v>
      </c>
      <c r="W63" s="63">
        <f>VLOOKUP(V63,'ESCALA DE NOTAS VALORIZADAS'!$B$9:$C$58,2,0)</f>
        <v>274285.71428571426</v>
      </c>
      <c r="X63" s="246" t="s">
        <v>462</v>
      </c>
    </row>
    <row r="64" spans="2:24" ht="31.5" x14ac:dyDescent="0.25">
      <c r="B64" s="133">
        <v>514</v>
      </c>
      <c r="C64" s="134" t="s">
        <v>119</v>
      </c>
      <c r="D64" s="76">
        <v>7</v>
      </c>
      <c r="E64" s="76">
        <v>1</v>
      </c>
      <c r="F64" s="76">
        <v>7</v>
      </c>
      <c r="G64" s="68">
        <f t="shared" si="16"/>
        <v>5</v>
      </c>
      <c r="H64" s="67">
        <f t="shared" si="7"/>
        <v>1.5</v>
      </c>
      <c r="I64" s="77"/>
      <c r="J64" s="69">
        <v>7</v>
      </c>
      <c r="K64" s="69"/>
      <c r="L64" s="69">
        <v>6.5</v>
      </c>
      <c r="M64" s="69"/>
      <c r="N64" s="80">
        <v>7</v>
      </c>
      <c r="O64" s="77"/>
      <c r="P64" s="77"/>
      <c r="Q64" s="95">
        <f t="shared" si="17"/>
        <v>6.833333333333333</v>
      </c>
      <c r="R64" s="77">
        <v>1</v>
      </c>
      <c r="S64" s="78">
        <f t="shared" si="18"/>
        <v>3.9166666666666665</v>
      </c>
      <c r="T64" s="78">
        <f t="shared" si="9"/>
        <v>2.7416666666666663</v>
      </c>
      <c r="U64" s="120">
        <f t="shared" si="19"/>
        <v>4.2416666666666663</v>
      </c>
      <c r="V64" s="78">
        <v>4.2</v>
      </c>
      <c r="W64" s="63">
        <f>VLOOKUP(V64,'ESCALA DE NOTAS VALORIZADAS'!$B$9:$C$58,2,0)</f>
        <v>240000</v>
      </c>
      <c r="X64" s="246" t="s">
        <v>462</v>
      </c>
    </row>
    <row r="65" spans="2:24" ht="24" x14ac:dyDescent="0.25">
      <c r="B65" s="133">
        <v>515</v>
      </c>
      <c r="C65" s="134" t="s">
        <v>120</v>
      </c>
      <c r="D65" s="76">
        <v>7</v>
      </c>
      <c r="E65" s="76">
        <v>1</v>
      </c>
      <c r="F65" s="76">
        <v>7</v>
      </c>
      <c r="G65" s="68">
        <f t="shared" si="16"/>
        <v>5</v>
      </c>
      <c r="H65" s="67">
        <f t="shared" si="7"/>
        <v>1.5</v>
      </c>
      <c r="I65" s="77"/>
      <c r="J65" s="69">
        <v>7</v>
      </c>
      <c r="K65" s="69"/>
      <c r="L65" s="69">
        <v>6.5</v>
      </c>
      <c r="M65" s="69"/>
      <c r="N65" s="80">
        <v>7</v>
      </c>
      <c r="O65" s="77"/>
      <c r="P65" s="77"/>
      <c r="Q65" s="95">
        <f t="shared" si="17"/>
        <v>6.833333333333333</v>
      </c>
      <c r="R65" s="77">
        <v>4</v>
      </c>
      <c r="S65" s="78">
        <f t="shared" si="18"/>
        <v>5.4166666666666661</v>
      </c>
      <c r="T65" s="78">
        <f t="shared" si="9"/>
        <v>3.7916666666666661</v>
      </c>
      <c r="U65" s="120">
        <f t="shared" si="19"/>
        <v>5.2916666666666661</v>
      </c>
      <c r="V65" s="78">
        <v>5.3</v>
      </c>
      <c r="W65" s="63">
        <f>VLOOKUP(V65,'ESCALA DE NOTAS VALORIZADAS'!$B$9:$C$58,2,0)</f>
        <v>302857.14285714284</v>
      </c>
      <c r="X65" s="246" t="s">
        <v>460</v>
      </c>
    </row>
    <row r="66" spans="2:24" ht="24" x14ac:dyDescent="0.25">
      <c r="B66" s="133">
        <v>518</v>
      </c>
      <c r="C66" s="134" t="s">
        <v>121</v>
      </c>
      <c r="D66" s="76">
        <v>7</v>
      </c>
      <c r="E66" s="76">
        <v>7</v>
      </c>
      <c r="F66" s="76">
        <v>7</v>
      </c>
      <c r="G66" s="68">
        <f t="shared" si="16"/>
        <v>7</v>
      </c>
      <c r="H66" s="67">
        <f t="shared" si="7"/>
        <v>2.1</v>
      </c>
      <c r="I66" s="77"/>
      <c r="J66" s="69">
        <v>7</v>
      </c>
      <c r="K66" s="69"/>
      <c r="L66" s="69">
        <v>6.5</v>
      </c>
      <c r="M66" s="69"/>
      <c r="N66" s="80">
        <v>7</v>
      </c>
      <c r="O66" s="77"/>
      <c r="P66" s="77"/>
      <c r="Q66" s="95">
        <f t="shared" si="17"/>
        <v>6.833333333333333</v>
      </c>
      <c r="R66" s="77">
        <v>1</v>
      </c>
      <c r="S66" s="78">
        <f t="shared" si="18"/>
        <v>3.9166666666666665</v>
      </c>
      <c r="T66" s="78">
        <f t="shared" si="9"/>
        <v>2.7416666666666663</v>
      </c>
      <c r="U66" s="120">
        <f t="shared" si="19"/>
        <v>4.8416666666666668</v>
      </c>
      <c r="V66" s="78">
        <v>4.8</v>
      </c>
      <c r="W66" s="63">
        <f>VLOOKUP(V66,'ESCALA DE NOTAS VALORIZADAS'!$B$9:$C$58,2,0)</f>
        <v>274285.71428571426</v>
      </c>
      <c r="X66" s="246" t="s">
        <v>459</v>
      </c>
    </row>
    <row r="67" spans="2:24" ht="24" x14ac:dyDescent="0.25">
      <c r="B67" s="139">
        <v>538</v>
      </c>
      <c r="C67" s="134" t="s">
        <v>122</v>
      </c>
      <c r="D67" s="76">
        <v>7</v>
      </c>
      <c r="E67" s="76">
        <v>7</v>
      </c>
      <c r="F67" s="76">
        <v>7</v>
      </c>
      <c r="G67" s="68">
        <f t="shared" si="16"/>
        <v>7</v>
      </c>
      <c r="H67" s="67">
        <f t="shared" si="7"/>
        <v>2.1</v>
      </c>
      <c r="I67" s="77"/>
      <c r="J67" s="69">
        <v>7</v>
      </c>
      <c r="K67" s="69"/>
      <c r="L67" s="69">
        <v>6.5</v>
      </c>
      <c r="M67" s="69"/>
      <c r="N67" s="80">
        <v>7</v>
      </c>
      <c r="O67" s="77"/>
      <c r="P67" s="77"/>
      <c r="Q67" s="95">
        <f t="shared" si="17"/>
        <v>6.833333333333333</v>
      </c>
      <c r="R67" s="77">
        <v>1</v>
      </c>
      <c r="S67" s="78">
        <f t="shared" si="18"/>
        <v>3.9166666666666665</v>
      </c>
      <c r="T67" s="78">
        <f t="shared" si="9"/>
        <v>2.7416666666666663</v>
      </c>
      <c r="U67" s="120">
        <f t="shared" si="19"/>
        <v>4.8416666666666668</v>
      </c>
      <c r="V67" s="78">
        <v>4.8</v>
      </c>
      <c r="W67" s="63">
        <f>VLOOKUP(V67,'ESCALA DE NOTAS VALORIZADAS'!$B$9:$C$58,2,0)</f>
        <v>274285.71428571426</v>
      </c>
      <c r="X67" s="246" t="s">
        <v>459</v>
      </c>
    </row>
    <row r="68" spans="2:24" ht="30" x14ac:dyDescent="0.25">
      <c r="B68" s="139">
        <v>539</v>
      </c>
      <c r="C68" s="134" t="s">
        <v>123</v>
      </c>
      <c r="D68" s="76">
        <v>7</v>
      </c>
      <c r="E68" s="76">
        <v>7</v>
      </c>
      <c r="F68" s="76">
        <v>7</v>
      </c>
      <c r="G68" s="68">
        <f t="shared" si="16"/>
        <v>7</v>
      </c>
      <c r="H68" s="67">
        <f t="shared" si="7"/>
        <v>2.1</v>
      </c>
      <c r="I68" s="77"/>
      <c r="J68" s="69">
        <v>7</v>
      </c>
      <c r="K68" s="69"/>
      <c r="L68" s="69">
        <v>6.5</v>
      </c>
      <c r="M68" s="69"/>
      <c r="N68" s="80">
        <v>7</v>
      </c>
      <c r="O68" s="77"/>
      <c r="P68" s="77"/>
      <c r="Q68" s="95">
        <f t="shared" si="17"/>
        <v>6.833333333333333</v>
      </c>
      <c r="R68" s="77">
        <v>1</v>
      </c>
      <c r="S68" s="78">
        <f t="shared" si="18"/>
        <v>3.9166666666666665</v>
      </c>
      <c r="T68" s="78">
        <f t="shared" si="9"/>
        <v>2.7416666666666663</v>
      </c>
      <c r="U68" s="120">
        <f t="shared" si="19"/>
        <v>4.8416666666666668</v>
      </c>
      <c r="V68" s="78">
        <v>4.8</v>
      </c>
      <c r="W68" s="63">
        <f>VLOOKUP(V68,'ESCALA DE NOTAS VALORIZADAS'!$B$9:$C$58,2,0)</f>
        <v>274285.71428571426</v>
      </c>
      <c r="X68" s="246" t="s">
        <v>477</v>
      </c>
    </row>
    <row r="69" spans="2:24" ht="24" x14ac:dyDescent="0.25">
      <c r="B69" s="139">
        <v>562</v>
      </c>
      <c r="C69" s="134" t="s">
        <v>124</v>
      </c>
      <c r="D69" s="76">
        <v>7</v>
      </c>
      <c r="E69" s="76">
        <v>7</v>
      </c>
      <c r="F69" s="76">
        <v>7</v>
      </c>
      <c r="G69" s="68">
        <f t="shared" si="16"/>
        <v>7</v>
      </c>
      <c r="H69" s="67">
        <f t="shared" si="7"/>
        <v>2.1</v>
      </c>
      <c r="I69" s="77"/>
      <c r="J69" s="69">
        <v>7</v>
      </c>
      <c r="K69" s="69"/>
      <c r="L69" s="69">
        <v>6.5</v>
      </c>
      <c r="M69" s="69"/>
      <c r="N69" s="80">
        <v>7</v>
      </c>
      <c r="O69" s="77"/>
      <c r="P69" s="77"/>
      <c r="Q69" s="95">
        <f t="shared" si="17"/>
        <v>6.833333333333333</v>
      </c>
      <c r="R69" s="77">
        <v>7</v>
      </c>
      <c r="S69" s="78">
        <f t="shared" si="18"/>
        <v>6.9166666666666661</v>
      </c>
      <c r="T69" s="78">
        <f t="shared" si="9"/>
        <v>4.8416666666666659</v>
      </c>
      <c r="U69" s="120">
        <f t="shared" si="19"/>
        <v>6.9416666666666664</v>
      </c>
      <c r="V69" s="78">
        <v>6.9</v>
      </c>
      <c r="W69" s="63">
        <f>VLOOKUP(V69,'ESCALA DE NOTAS VALORIZADAS'!$B$9:$C$58,2,0)</f>
        <v>394285.71428571426</v>
      </c>
      <c r="X69" s="246" t="s">
        <v>460</v>
      </c>
    </row>
    <row r="70" spans="2:24" ht="30" x14ac:dyDescent="0.25">
      <c r="B70" s="139">
        <v>564</v>
      </c>
      <c r="C70" s="134" t="s">
        <v>125</v>
      </c>
      <c r="D70" s="76">
        <v>7</v>
      </c>
      <c r="E70" s="76">
        <v>7</v>
      </c>
      <c r="F70" s="76">
        <v>5</v>
      </c>
      <c r="G70" s="68">
        <f t="shared" si="16"/>
        <v>6.333333333333333</v>
      </c>
      <c r="H70" s="67">
        <f t="shared" si="7"/>
        <v>1.9</v>
      </c>
      <c r="I70" s="77"/>
      <c r="J70" s="69">
        <v>7</v>
      </c>
      <c r="K70" s="69"/>
      <c r="L70" s="69">
        <v>6.5</v>
      </c>
      <c r="M70" s="69"/>
      <c r="N70" s="80">
        <v>7</v>
      </c>
      <c r="O70" s="77"/>
      <c r="P70" s="77"/>
      <c r="Q70" s="95">
        <f t="shared" si="17"/>
        <v>6.833333333333333</v>
      </c>
      <c r="R70" s="77">
        <v>1</v>
      </c>
      <c r="S70" s="78">
        <f t="shared" si="18"/>
        <v>3.9166666666666665</v>
      </c>
      <c r="T70" s="78">
        <f t="shared" si="9"/>
        <v>2.7416666666666663</v>
      </c>
      <c r="U70" s="120">
        <f t="shared" si="19"/>
        <v>4.6416666666666657</v>
      </c>
      <c r="V70" s="78">
        <v>4.5999999999999996</v>
      </c>
      <c r="W70" s="63">
        <f>VLOOKUP(V70,'ESCALA DE NOTAS VALORIZADAS'!$B$9:$C$58,2,0)</f>
        <v>262857.14285714284</v>
      </c>
      <c r="X70" s="246" t="s">
        <v>478</v>
      </c>
    </row>
    <row r="71" spans="2:24" ht="30" x14ac:dyDescent="0.25">
      <c r="B71" s="139">
        <v>569</v>
      </c>
      <c r="C71" s="134" t="s">
        <v>126</v>
      </c>
      <c r="D71" s="76">
        <v>7</v>
      </c>
      <c r="E71" s="76">
        <v>1</v>
      </c>
      <c r="F71" s="151">
        <v>5</v>
      </c>
      <c r="G71" s="68">
        <f t="shared" si="16"/>
        <v>4.333333333333333</v>
      </c>
      <c r="H71" s="67">
        <f t="shared" si="7"/>
        <v>1.2999999999999998</v>
      </c>
      <c r="I71" s="77"/>
      <c r="J71" s="69">
        <v>7</v>
      </c>
      <c r="K71" s="69"/>
      <c r="L71" s="69">
        <v>6.5</v>
      </c>
      <c r="M71" s="69"/>
      <c r="N71" s="80">
        <v>7</v>
      </c>
      <c r="O71" s="77"/>
      <c r="P71" s="77"/>
      <c r="Q71" s="95">
        <f t="shared" si="17"/>
        <v>6.833333333333333</v>
      </c>
      <c r="R71" s="77">
        <v>1</v>
      </c>
      <c r="S71" s="78">
        <f t="shared" si="18"/>
        <v>3.9166666666666665</v>
      </c>
      <c r="T71" s="78">
        <f t="shared" si="9"/>
        <v>2.7416666666666663</v>
      </c>
      <c r="U71" s="120">
        <f t="shared" si="19"/>
        <v>4.0416666666666661</v>
      </c>
      <c r="V71" s="78">
        <v>4</v>
      </c>
      <c r="W71" s="63">
        <f>VLOOKUP(V71,'ESCALA DE NOTAS VALORIZADAS'!$B$9:$C$58,2,0)</f>
        <v>228571.42857142858</v>
      </c>
      <c r="X71" s="246" t="s">
        <v>479</v>
      </c>
    </row>
    <row r="72" spans="2:24" ht="45.75" x14ac:dyDescent="0.25">
      <c r="B72" s="140" t="s">
        <v>127</v>
      </c>
      <c r="C72" s="134" t="s">
        <v>128</v>
      </c>
      <c r="D72" s="76">
        <v>7</v>
      </c>
      <c r="E72" s="76">
        <v>7</v>
      </c>
      <c r="F72" s="76">
        <v>7</v>
      </c>
      <c r="G72" s="68">
        <f t="shared" si="16"/>
        <v>7</v>
      </c>
      <c r="H72" s="67">
        <f t="shared" si="7"/>
        <v>2.1</v>
      </c>
      <c r="I72" s="77"/>
      <c r="J72" s="69">
        <v>7</v>
      </c>
      <c r="K72" s="69"/>
      <c r="L72" s="69">
        <v>7</v>
      </c>
      <c r="M72" s="69"/>
      <c r="N72" s="80">
        <v>7</v>
      </c>
      <c r="O72" s="77"/>
      <c r="P72" s="77"/>
      <c r="Q72" s="95">
        <f t="shared" si="17"/>
        <v>7</v>
      </c>
      <c r="R72" s="77">
        <v>1</v>
      </c>
      <c r="S72" s="78">
        <f t="shared" si="18"/>
        <v>4</v>
      </c>
      <c r="T72" s="78">
        <f t="shared" si="9"/>
        <v>2.8</v>
      </c>
      <c r="U72" s="120">
        <f t="shared" si="19"/>
        <v>4.9000000000000004</v>
      </c>
      <c r="V72" s="78">
        <v>4.9000000000000004</v>
      </c>
      <c r="W72" s="63">
        <f>VLOOKUP(V72,'ESCALA DE NOTAS VALORIZADAS'!$B$9:$C$58,2,0)</f>
        <v>280000.00000000006</v>
      </c>
      <c r="X72" s="247" t="s">
        <v>480</v>
      </c>
    </row>
    <row r="73" spans="2:24" ht="24.75" thickBot="1" x14ac:dyDescent="0.3">
      <c r="B73" s="141">
        <v>594</v>
      </c>
      <c r="C73" s="142" t="s">
        <v>129</v>
      </c>
      <c r="D73" s="76">
        <v>7</v>
      </c>
      <c r="E73" s="76">
        <v>7</v>
      </c>
      <c r="F73" s="76">
        <v>7</v>
      </c>
      <c r="G73" s="68">
        <f t="shared" si="16"/>
        <v>7</v>
      </c>
      <c r="H73" s="67">
        <f t="shared" si="7"/>
        <v>2.1</v>
      </c>
      <c r="I73" s="77"/>
      <c r="J73" s="69">
        <v>7</v>
      </c>
      <c r="K73" s="69"/>
      <c r="L73" s="69">
        <v>6.5</v>
      </c>
      <c r="M73" s="69"/>
      <c r="N73" s="80">
        <v>7</v>
      </c>
      <c r="O73" s="77"/>
      <c r="P73" s="77"/>
      <c r="Q73" s="95">
        <f t="shared" si="17"/>
        <v>6.833333333333333</v>
      </c>
      <c r="R73" s="77">
        <v>4</v>
      </c>
      <c r="S73" s="78">
        <f t="shared" si="18"/>
        <v>5.4166666666666661</v>
      </c>
      <c r="T73" s="78">
        <f t="shared" si="9"/>
        <v>3.7916666666666661</v>
      </c>
      <c r="U73" s="120">
        <f t="shared" si="19"/>
        <v>5.8916666666666657</v>
      </c>
      <c r="V73" s="78">
        <v>5.9</v>
      </c>
      <c r="W73" s="63">
        <f>VLOOKUP(V73,'ESCALA DE NOTAS VALORIZADAS'!$B$9:$C$58,2,0)</f>
        <v>337142.85714285716</v>
      </c>
      <c r="X73" s="248" t="s">
        <v>462</v>
      </c>
    </row>
    <row r="74" spans="2:24" ht="15.75" thickTop="1" x14ac:dyDescent="0.25">
      <c r="C74">
        <v>76</v>
      </c>
      <c r="W74" s="24">
        <f>SUM(W6:W73)</f>
        <v>19868571.428571429</v>
      </c>
    </row>
  </sheetData>
  <sheetProtection algorithmName="SHA-512" hashValue="T6ycUNOTzGEn8dZ7nWfhEmpYj+E1812Y4xGNHv/fz4g30BWKefGxfgk1Pf5UUHOGgpYTQwon0X2dqeNWP2y2Gg==" saltValue="giOGm5ohxs2v4+RoUGf9lA==" spinCount="100000" sheet="1" objects="1" scenarios="1"/>
  <autoFilter ref="B5:W54" xr:uid="{00000000-0009-0000-0000-000005000000}"/>
  <sortState ref="B5:V45">
    <sortCondition descending="1" ref="V5:V45"/>
  </sortState>
  <mergeCells count="6">
    <mergeCell ref="B1:W1"/>
    <mergeCell ref="B2:W2"/>
    <mergeCell ref="B3:W3"/>
    <mergeCell ref="D4:H4"/>
    <mergeCell ref="I4:T4"/>
    <mergeCell ref="U4:U5"/>
  </mergeCells>
  <pageMargins left="0.70866141732283472" right="0.70866141732283472" top="0.74803149606299213" bottom="0.74803149606299213" header="0.31496062992125984" footer="0.31496062992125984"/>
  <pageSetup paperSize="5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37"/>
  <sheetViews>
    <sheetView zoomScale="78" zoomScaleNormal="78" workbookViewId="0">
      <selection activeCell="A8" sqref="A8"/>
    </sheetView>
  </sheetViews>
  <sheetFormatPr baseColWidth="10" defaultRowHeight="15" x14ac:dyDescent="0.25"/>
  <cols>
    <col min="1" max="1" width="4" style="9" customWidth="1"/>
    <col min="2" max="2" width="8.85546875" customWidth="1"/>
    <col min="3" max="3" width="47.7109375" customWidth="1"/>
    <col min="4" max="4" width="11.42578125" hidden="1" customWidth="1"/>
    <col min="5" max="5" width="14.140625" hidden="1" customWidth="1"/>
    <col min="6" max="6" width="11.42578125" hidden="1" customWidth="1"/>
    <col min="7" max="7" width="11.42578125" style="17" hidden="1" customWidth="1"/>
    <col min="8" max="8" width="11.42578125" hidden="1" customWidth="1"/>
    <col min="9" max="9" width="14" hidden="1" customWidth="1"/>
    <col min="10" max="16" width="14" style="9" hidden="1" customWidth="1"/>
    <col min="17" max="17" width="14" style="17" hidden="1" customWidth="1"/>
    <col min="18" max="20" width="11.42578125" hidden="1" customWidth="1"/>
    <col min="21" max="21" width="12.7109375" style="9" hidden="1" customWidth="1"/>
    <col min="22" max="22" width="11.42578125" customWidth="1"/>
    <col min="23" max="23" width="22.5703125" style="18" customWidth="1"/>
    <col min="24" max="24" width="35" customWidth="1"/>
  </cols>
  <sheetData>
    <row r="2" spans="1:26" ht="15.75" x14ac:dyDescent="0.25">
      <c r="B2" s="339" t="s">
        <v>130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9"/>
      <c r="Y2" s="9"/>
      <c r="Z2" s="9"/>
    </row>
    <row r="3" spans="1:26" ht="16.5" thickBot="1" x14ac:dyDescent="0.3">
      <c r="B3" s="339" t="s">
        <v>45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9"/>
      <c r="Y3" s="9"/>
      <c r="Z3" s="9"/>
    </row>
    <row r="4" spans="1:26" s="9" customFormat="1" ht="16.5" thickBot="1" x14ac:dyDescent="0.3">
      <c r="A4" s="73"/>
      <c r="B4" s="351" t="s">
        <v>14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6" ht="66.75" customHeight="1" thickBot="1" x14ac:dyDescent="0.3">
      <c r="B5" s="155" t="s">
        <v>0</v>
      </c>
      <c r="C5" s="180" t="s">
        <v>1</v>
      </c>
      <c r="D5" s="341" t="s">
        <v>2</v>
      </c>
      <c r="E5" s="342"/>
      <c r="F5" s="342"/>
      <c r="G5" s="342"/>
      <c r="H5" s="343"/>
      <c r="I5" s="341" t="s">
        <v>3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3"/>
      <c r="U5" s="344" t="s">
        <v>60</v>
      </c>
      <c r="V5" s="344" t="s">
        <v>59</v>
      </c>
      <c r="W5" s="346" t="s">
        <v>23</v>
      </c>
      <c r="X5" s="346" t="s">
        <v>5</v>
      </c>
      <c r="Y5" s="9"/>
      <c r="Z5" s="9"/>
    </row>
    <row r="6" spans="1:26" s="9" customFormat="1" ht="2.25" customHeight="1" thickBot="1" x14ac:dyDescent="0.3">
      <c r="B6" s="158"/>
      <c r="C6" s="159"/>
      <c r="D6" s="189"/>
      <c r="E6" s="189"/>
      <c r="F6" s="189"/>
      <c r="G6" s="189"/>
      <c r="H6" s="190"/>
      <c r="I6" s="189"/>
      <c r="J6" s="189"/>
      <c r="K6" s="189"/>
      <c r="L6" s="189"/>
      <c r="M6" s="189"/>
      <c r="N6" s="189"/>
      <c r="O6" s="189"/>
      <c r="P6" s="189"/>
      <c r="Q6" s="191"/>
      <c r="R6" s="189"/>
      <c r="S6" s="189"/>
      <c r="T6" s="190"/>
      <c r="U6" s="352"/>
      <c r="V6" s="352"/>
      <c r="W6" s="347"/>
      <c r="X6" s="347"/>
    </row>
    <row r="7" spans="1:26" ht="43.5" customHeight="1" thickBot="1" x14ac:dyDescent="0.3">
      <c r="B7" s="192"/>
      <c r="C7" s="193"/>
      <c r="D7" s="190" t="s">
        <v>6</v>
      </c>
      <c r="E7" s="190" t="s">
        <v>7</v>
      </c>
      <c r="F7" s="190" t="s">
        <v>8</v>
      </c>
      <c r="G7" s="194" t="s">
        <v>9</v>
      </c>
      <c r="H7" s="190" t="s">
        <v>10</v>
      </c>
      <c r="I7" s="162" t="s">
        <v>46</v>
      </c>
      <c r="J7" s="162" t="s">
        <v>47</v>
      </c>
      <c r="K7" s="162" t="s">
        <v>48</v>
      </c>
      <c r="L7" s="162" t="s">
        <v>49</v>
      </c>
      <c r="M7" s="162" t="s">
        <v>50</v>
      </c>
      <c r="N7" s="162" t="s">
        <v>51</v>
      </c>
      <c r="O7" s="162" t="s">
        <v>53</v>
      </c>
      <c r="P7" s="162" t="s">
        <v>52</v>
      </c>
      <c r="Q7" s="163" t="s">
        <v>54</v>
      </c>
      <c r="R7" s="190" t="s">
        <v>12</v>
      </c>
      <c r="S7" s="190" t="s">
        <v>9</v>
      </c>
      <c r="T7" s="190" t="s">
        <v>13</v>
      </c>
      <c r="U7" s="345"/>
      <c r="V7" s="352"/>
      <c r="W7" s="347"/>
      <c r="X7" s="347"/>
    </row>
    <row r="8" spans="1:26" ht="33.75" customHeight="1" thickBot="1" x14ac:dyDescent="0.3">
      <c r="B8" s="133">
        <v>141</v>
      </c>
      <c r="C8" s="134" t="s">
        <v>133</v>
      </c>
      <c r="D8" s="72">
        <v>7</v>
      </c>
      <c r="E8" s="72">
        <v>7</v>
      </c>
      <c r="F8" s="72">
        <v>7</v>
      </c>
      <c r="G8" s="83">
        <f>(+D8+E8+F8)/3</f>
        <v>7</v>
      </c>
      <c r="H8" s="73">
        <f>+G8*30%</f>
        <v>2.1</v>
      </c>
      <c r="I8" s="124"/>
      <c r="J8" s="124">
        <v>7</v>
      </c>
      <c r="K8" s="124"/>
      <c r="L8" s="124">
        <v>6.5</v>
      </c>
      <c r="M8" s="124"/>
      <c r="N8" s="124">
        <v>7</v>
      </c>
      <c r="O8" s="124"/>
      <c r="P8" s="124"/>
      <c r="Q8" s="125">
        <f>AVERAGE(I8:P8)</f>
        <v>6.833333333333333</v>
      </c>
      <c r="R8" s="126">
        <v>1</v>
      </c>
      <c r="S8" s="125">
        <f>(Q8+R8)/2</f>
        <v>3.9166666666666665</v>
      </c>
      <c r="T8" s="125">
        <f>+S8*70%</f>
        <v>2.7416666666666663</v>
      </c>
      <c r="U8" s="249">
        <f>+H8+T8</f>
        <v>4.8416666666666668</v>
      </c>
      <c r="V8" s="253">
        <v>4.8</v>
      </c>
      <c r="W8" s="254">
        <f>VLOOKUP(V8,'ESCALA DE NOTAS VALORIZADAS'!$B$9:$C$58,2,0)</f>
        <v>274285.71428571426</v>
      </c>
      <c r="X8" s="255" t="s">
        <v>481</v>
      </c>
      <c r="Y8" s="17"/>
    </row>
    <row r="9" spans="1:26" ht="33.75" customHeight="1" x14ac:dyDescent="0.25">
      <c r="B9" s="133">
        <v>163</v>
      </c>
      <c r="C9" s="134" t="s">
        <v>134</v>
      </c>
      <c r="D9" s="59">
        <v>7</v>
      </c>
      <c r="E9" s="59">
        <v>1</v>
      </c>
      <c r="F9" s="59">
        <v>5</v>
      </c>
      <c r="G9" s="83">
        <f>(+D9+E9+F9)/3</f>
        <v>4.333333333333333</v>
      </c>
      <c r="H9" s="85">
        <f>+G9*30%</f>
        <v>1.2999999999999998</v>
      </c>
      <c r="I9" s="127"/>
      <c r="J9" s="127">
        <v>7</v>
      </c>
      <c r="K9" s="127"/>
      <c r="L9" s="127">
        <v>6.5</v>
      </c>
      <c r="M9" s="127"/>
      <c r="N9" s="127">
        <v>7</v>
      </c>
      <c r="O9" s="127"/>
      <c r="P9" s="127"/>
      <c r="Q9" s="128">
        <f>AVERAGE(I9:P9)</f>
        <v>6.833333333333333</v>
      </c>
      <c r="R9" s="129">
        <v>1</v>
      </c>
      <c r="S9" s="130">
        <f>(+Q9+R9)/2</f>
        <v>3.9166666666666665</v>
      </c>
      <c r="T9" s="130">
        <f>+S9*70%</f>
        <v>2.7416666666666663</v>
      </c>
      <c r="U9" s="250">
        <f>+H9+T9</f>
        <v>4.0416666666666661</v>
      </c>
      <c r="V9" s="256">
        <v>4</v>
      </c>
      <c r="W9" s="254">
        <f>VLOOKUP(V9,'ESCALA DE NOTAS VALORIZADAS'!$B$9:$C$58,2,0)</f>
        <v>228571.42857142858</v>
      </c>
      <c r="X9" s="255" t="s">
        <v>481</v>
      </c>
      <c r="Y9" s="17"/>
    </row>
    <row r="10" spans="1:26" ht="33.75" customHeight="1" x14ac:dyDescent="0.25">
      <c r="B10" s="133">
        <v>177</v>
      </c>
      <c r="C10" s="134" t="s">
        <v>135</v>
      </c>
      <c r="D10" s="59">
        <v>7</v>
      </c>
      <c r="E10" s="59">
        <v>1</v>
      </c>
      <c r="F10" s="59">
        <v>7</v>
      </c>
      <c r="G10" s="84">
        <f t="shared" ref="G10:G18" si="0">(+D10+E10+F10)/3</f>
        <v>5</v>
      </c>
      <c r="H10" s="74">
        <f t="shared" ref="H10:H30" si="1">+G10*30%</f>
        <v>1.5</v>
      </c>
      <c r="I10" s="127"/>
      <c r="J10" s="127">
        <v>7</v>
      </c>
      <c r="K10" s="127"/>
      <c r="L10" s="127">
        <v>6.5</v>
      </c>
      <c r="M10" s="127"/>
      <c r="N10" s="127">
        <v>7</v>
      </c>
      <c r="O10" s="127"/>
      <c r="P10" s="127"/>
      <c r="Q10" s="128">
        <f t="shared" ref="Q10:Q30" si="2">AVERAGE(I10:P10)</f>
        <v>6.833333333333333</v>
      </c>
      <c r="R10" s="129">
        <v>1</v>
      </c>
      <c r="S10" s="130">
        <f t="shared" ref="S10:S30" si="3">(+Q10+R10)/2</f>
        <v>3.9166666666666665</v>
      </c>
      <c r="T10" s="128">
        <f t="shared" ref="T10:T30" si="4">+S10*70%</f>
        <v>2.7416666666666663</v>
      </c>
      <c r="U10" s="250">
        <f t="shared" ref="U10:U30" si="5">+H10+T10</f>
        <v>4.2416666666666663</v>
      </c>
      <c r="V10" s="253">
        <v>4.2</v>
      </c>
      <c r="W10" s="254">
        <f>VLOOKUP(V10,'ESCALA DE NOTAS VALORIZADAS'!$B$9:$C$58,2,0)</f>
        <v>240000</v>
      </c>
      <c r="X10" s="255" t="s">
        <v>481</v>
      </c>
      <c r="Y10" s="17"/>
      <c r="Z10" s="9"/>
    </row>
    <row r="11" spans="1:26" ht="33.75" customHeight="1" x14ac:dyDescent="0.25">
      <c r="B11" s="133">
        <v>187</v>
      </c>
      <c r="C11" s="134" t="s">
        <v>136</v>
      </c>
      <c r="D11" s="59">
        <v>7</v>
      </c>
      <c r="E11" s="59">
        <v>7</v>
      </c>
      <c r="F11" s="59">
        <v>7</v>
      </c>
      <c r="G11" s="84">
        <f t="shared" si="0"/>
        <v>7</v>
      </c>
      <c r="H11" s="74">
        <f t="shared" si="1"/>
        <v>2.1</v>
      </c>
      <c r="I11" s="127"/>
      <c r="J11" s="127">
        <v>7</v>
      </c>
      <c r="K11" s="127"/>
      <c r="L11" s="127">
        <v>6.5</v>
      </c>
      <c r="M11" s="127"/>
      <c r="N11" s="127">
        <v>7</v>
      </c>
      <c r="O11" s="127"/>
      <c r="P11" s="127"/>
      <c r="Q11" s="128">
        <f t="shared" si="2"/>
        <v>6.833333333333333</v>
      </c>
      <c r="R11" s="129">
        <v>1</v>
      </c>
      <c r="S11" s="130">
        <f t="shared" si="3"/>
        <v>3.9166666666666665</v>
      </c>
      <c r="T11" s="128">
        <f t="shared" si="4"/>
        <v>2.7416666666666663</v>
      </c>
      <c r="U11" s="250">
        <f t="shared" si="5"/>
        <v>4.8416666666666668</v>
      </c>
      <c r="V11" s="253">
        <v>4.8</v>
      </c>
      <c r="W11" s="254">
        <f>VLOOKUP(V11,'ESCALA DE NOTAS VALORIZADAS'!$B$9:$C$58,2,0)</f>
        <v>274285.71428571426</v>
      </c>
      <c r="X11" s="255" t="s">
        <v>481</v>
      </c>
      <c r="Y11" s="17"/>
      <c r="Z11" s="9"/>
    </row>
    <row r="12" spans="1:26" ht="33.75" customHeight="1" x14ac:dyDescent="0.25">
      <c r="B12" s="133">
        <v>193</v>
      </c>
      <c r="C12" s="134" t="s">
        <v>137</v>
      </c>
      <c r="D12" s="59">
        <v>7</v>
      </c>
      <c r="E12" s="59">
        <v>7</v>
      </c>
      <c r="F12" s="59">
        <v>7</v>
      </c>
      <c r="G12" s="84">
        <f t="shared" si="0"/>
        <v>7</v>
      </c>
      <c r="H12" s="74">
        <f t="shared" si="1"/>
        <v>2.1</v>
      </c>
      <c r="I12" s="127"/>
      <c r="J12" s="127">
        <v>6</v>
      </c>
      <c r="K12" s="127"/>
      <c r="L12" s="127">
        <v>7</v>
      </c>
      <c r="M12" s="127"/>
      <c r="N12" s="127">
        <v>7</v>
      </c>
      <c r="O12" s="127"/>
      <c r="P12" s="127"/>
      <c r="Q12" s="128">
        <f t="shared" si="2"/>
        <v>6.666666666666667</v>
      </c>
      <c r="R12" s="129">
        <v>4</v>
      </c>
      <c r="S12" s="130">
        <f t="shared" si="3"/>
        <v>5.3333333333333339</v>
      </c>
      <c r="T12" s="128">
        <f t="shared" si="4"/>
        <v>3.7333333333333334</v>
      </c>
      <c r="U12" s="250">
        <f t="shared" si="5"/>
        <v>5.8333333333333339</v>
      </c>
      <c r="V12" s="253">
        <v>5.8</v>
      </c>
      <c r="W12" s="254">
        <f>VLOOKUP(V12,'ESCALA DE NOTAS VALORIZADAS'!$B$9:$C$58,2,0)</f>
        <v>331428.57142857142</v>
      </c>
      <c r="X12" s="257" t="s">
        <v>482</v>
      </c>
      <c r="Y12" s="17"/>
      <c r="Z12" s="9"/>
    </row>
    <row r="13" spans="1:26" ht="33.75" customHeight="1" x14ac:dyDescent="0.25">
      <c r="B13" s="133">
        <v>195</v>
      </c>
      <c r="C13" s="134" t="s">
        <v>138</v>
      </c>
      <c r="D13" s="59">
        <v>1</v>
      </c>
      <c r="E13" s="59">
        <v>7</v>
      </c>
      <c r="F13" s="59">
        <v>7</v>
      </c>
      <c r="G13" s="84">
        <f t="shared" si="0"/>
        <v>5</v>
      </c>
      <c r="H13" s="74">
        <f t="shared" si="1"/>
        <v>1.5</v>
      </c>
      <c r="I13" s="127"/>
      <c r="J13" s="127">
        <v>4</v>
      </c>
      <c r="K13" s="127"/>
      <c r="L13" s="127">
        <v>7</v>
      </c>
      <c r="M13" s="127"/>
      <c r="N13" s="127">
        <v>7</v>
      </c>
      <c r="O13" s="127"/>
      <c r="P13" s="127"/>
      <c r="Q13" s="128">
        <f t="shared" si="2"/>
        <v>6</v>
      </c>
      <c r="R13" s="129">
        <v>1</v>
      </c>
      <c r="S13" s="130">
        <f t="shared" si="3"/>
        <v>3.5</v>
      </c>
      <c r="T13" s="128">
        <f t="shared" si="4"/>
        <v>2.4499999999999997</v>
      </c>
      <c r="U13" s="250">
        <f t="shared" si="5"/>
        <v>3.9499999999999997</v>
      </c>
      <c r="V13" s="253">
        <v>4</v>
      </c>
      <c r="W13" s="254">
        <f>VLOOKUP(V13,'ESCALA DE NOTAS VALORIZADAS'!$B$9:$C$58,2,0)</f>
        <v>228571.42857142858</v>
      </c>
      <c r="X13" s="255" t="s">
        <v>416</v>
      </c>
      <c r="Y13" s="17"/>
      <c r="Z13" s="9"/>
    </row>
    <row r="14" spans="1:26" ht="33.75" customHeight="1" x14ac:dyDescent="0.25">
      <c r="B14" s="133">
        <v>200</v>
      </c>
      <c r="C14" s="134" t="s">
        <v>139</v>
      </c>
      <c r="D14" s="59">
        <v>7</v>
      </c>
      <c r="E14" s="59">
        <v>4</v>
      </c>
      <c r="F14" s="59">
        <v>5</v>
      </c>
      <c r="G14" s="84">
        <f t="shared" si="0"/>
        <v>5.333333333333333</v>
      </c>
      <c r="H14" s="74">
        <f t="shared" si="1"/>
        <v>1.5999999999999999</v>
      </c>
      <c r="I14" s="127"/>
      <c r="J14" s="127">
        <v>7</v>
      </c>
      <c r="K14" s="127"/>
      <c r="L14" s="127">
        <v>7</v>
      </c>
      <c r="M14" s="127"/>
      <c r="N14" s="127">
        <v>7</v>
      </c>
      <c r="O14" s="127"/>
      <c r="P14" s="127"/>
      <c r="Q14" s="128">
        <f t="shared" si="2"/>
        <v>7</v>
      </c>
      <c r="R14" s="129">
        <v>1</v>
      </c>
      <c r="S14" s="130">
        <f t="shared" si="3"/>
        <v>4</v>
      </c>
      <c r="T14" s="128">
        <f t="shared" si="4"/>
        <v>2.8</v>
      </c>
      <c r="U14" s="250">
        <f t="shared" si="5"/>
        <v>4.3999999999999995</v>
      </c>
      <c r="V14" s="253">
        <v>4.4000000000000004</v>
      </c>
      <c r="W14" s="254">
        <f>VLOOKUP(V14,'ESCALA DE NOTAS VALORIZADAS'!$B$9:$C$58,2,0)</f>
        <v>251428.57142857145</v>
      </c>
      <c r="X14" s="257" t="s">
        <v>483</v>
      </c>
      <c r="Y14" s="17"/>
      <c r="Z14" s="9"/>
    </row>
    <row r="15" spans="1:26" ht="33.75" customHeight="1" x14ac:dyDescent="0.25">
      <c r="B15" s="133">
        <v>257</v>
      </c>
      <c r="C15" s="134" t="s">
        <v>140</v>
      </c>
      <c r="D15" s="59">
        <v>7</v>
      </c>
      <c r="E15" s="59">
        <v>7</v>
      </c>
      <c r="F15" s="59">
        <v>7</v>
      </c>
      <c r="G15" s="84">
        <f t="shared" si="0"/>
        <v>7</v>
      </c>
      <c r="H15" s="74">
        <f t="shared" si="1"/>
        <v>2.1</v>
      </c>
      <c r="I15" s="127"/>
      <c r="J15" s="127">
        <v>7</v>
      </c>
      <c r="K15" s="127"/>
      <c r="L15" s="127">
        <v>6.5</v>
      </c>
      <c r="M15" s="127"/>
      <c r="N15" s="127">
        <v>7</v>
      </c>
      <c r="O15" s="127"/>
      <c r="P15" s="127"/>
      <c r="Q15" s="128">
        <f t="shared" si="2"/>
        <v>6.833333333333333</v>
      </c>
      <c r="R15" s="129">
        <v>1</v>
      </c>
      <c r="S15" s="130">
        <f t="shared" si="3"/>
        <v>3.9166666666666665</v>
      </c>
      <c r="T15" s="128">
        <f t="shared" si="4"/>
        <v>2.7416666666666663</v>
      </c>
      <c r="U15" s="250">
        <f t="shared" si="5"/>
        <v>4.8416666666666668</v>
      </c>
      <c r="V15" s="253">
        <v>4.8</v>
      </c>
      <c r="W15" s="254">
        <f>VLOOKUP(V15,'ESCALA DE NOTAS VALORIZADAS'!$B$9:$C$58,2,0)</f>
        <v>274285.71428571426</v>
      </c>
      <c r="X15" s="255" t="s">
        <v>484</v>
      </c>
      <c r="Y15" s="17"/>
      <c r="Z15" s="9"/>
    </row>
    <row r="16" spans="1:26" ht="33.75" customHeight="1" x14ac:dyDescent="0.25">
      <c r="B16" s="133">
        <v>267</v>
      </c>
      <c r="C16" s="136" t="s">
        <v>141</v>
      </c>
      <c r="D16" s="59">
        <v>7</v>
      </c>
      <c r="E16" s="59">
        <v>7</v>
      </c>
      <c r="F16" s="59">
        <v>7</v>
      </c>
      <c r="G16" s="84">
        <f t="shared" si="0"/>
        <v>7</v>
      </c>
      <c r="H16" s="74">
        <f t="shared" si="1"/>
        <v>2.1</v>
      </c>
      <c r="I16" s="127"/>
      <c r="J16" s="127">
        <v>7</v>
      </c>
      <c r="K16" s="127"/>
      <c r="L16" s="127">
        <v>7</v>
      </c>
      <c r="M16" s="127"/>
      <c r="N16" s="127">
        <v>7</v>
      </c>
      <c r="O16" s="127"/>
      <c r="P16" s="127"/>
      <c r="Q16" s="128">
        <f t="shared" si="2"/>
        <v>7</v>
      </c>
      <c r="R16" s="129">
        <v>1</v>
      </c>
      <c r="S16" s="130">
        <f t="shared" si="3"/>
        <v>4</v>
      </c>
      <c r="T16" s="128">
        <f t="shared" si="4"/>
        <v>2.8</v>
      </c>
      <c r="U16" s="250">
        <f t="shared" si="5"/>
        <v>4.9000000000000004</v>
      </c>
      <c r="V16" s="253">
        <v>4.9000000000000004</v>
      </c>
      <c r="W16" s="254">
        <f>VLOOKUP(V16,'ESCALA DE NOTAS VALORIZADAS'!$B$9:$C$58,2,0)</f>
        <v>280000.00000000006</v>
      </c>
      <c r="X16" s="255" t="s">
        <v>485</v>
      </c>
      <c r="Y16" s="17"/>
      <c r="Z16" s="9"/>
    </row>
    <row r="17" spans="2:26" ht="33.75" customHeight="1" x14ac:dyDescent="0.25">
      <c r="B17" s="133">
        <v>274</v>
      </c>
      <c r="C17" s="134" t="s">
        <v>142</v>
      </c>
      <c r="D17" s="59">
        <v>7</v>
      </c>
      <c r="E17" s="59">
        <v>1</v>
      </c>
      <c r="F17" s="59">
        <v>7</v>
      </c>
      <c r="G17" s="84">
        <f t="shared" si="0"/>
        <v>5</v>
      </c>
      <c r="H17" s="74">
        <f t="shared" si="1"/>
        <v>1.5</v>
      </c>
      <c r="I17" s="127"/>
      <c r="J17" s="127">
        <v>7</v>
      </c>
      <c r="K17" s="127"/>
      <c r="L17" s="127">
        <v>7</v>
      </c>
      <c r="M17" s="127"/>
      <c r="N17" s="127">
        <v>7</v>
      </c>
      <c r="O17" s="127"/>
      <c r="P17" s="127"/>
      <c r="Q17" s="128">
        <f t="shared" si="2"/>
        <v>7</v>
      </c>
      <c r="R17" s="129">
        <v>1</v>
      </c>
      <c r="S17" s="130">
        <f t="shared" si="3"/>
        <v>4</v>
      </c>
      <c r="T17" s="128">
        <f t="shared" si="4"/>
        <v>2.8</v>
      </c>
      <c r="U17" s="250">
        <f t="shared" si="5"/>
        <v>4.3</v>
      </c>
      <c r="V17" s="253">
        <v>4.3</v>
      </c>
      <c r="W17" s="254">
        <f>VLOOKUP(V17,'ESCALA DE NOTAS VALORIZADAS'!$B$9:$C$58,2,0)</f>
        <v>245714.28571428571</v>
      </c>
      <c r="X17" s="255" t="s">
        <v>486</v>
      </c>
      <c r="Y17" s="17"/>
      <c r="Z17" s="9"/>
    </row>
    <row r="18" spans="2:26" ht="33.75" customHeight="1" x14ac:dyDescent="0.25">
      <c r="B18" s="133">
        <v>282</v>
      </c>
      <c r="C18" s="134" t="s">
        <v>143</v>
      </c>
      <c r="D18" s="59">
        <v>7</v>
      </c>
      <c r="E18" s="59">
        <v>1</v>
      </c>
      <c r="F18" s="59">
        <v>7</v>
      </c>
      <c r="G18" s="84">
        <f t="shared" si="0"/>
        <v>5</v>
      </c>
      <c r="H18" s="74">
        <f t="shared" si="1"/>
        <v>1.5</v>
      </c>
      <c r="I18" s="127"/>
      <c r="J18" s="127">
        <v>7</v>
      </c>
      <c r="K18" s="127"/>
      <c r="L18" s="127">
        <v>6.5</v>
      </c>
      <c r="M18" s="127"/>
      <c r="N18" s="127">
        <v>7</v>
      </c>
      <c r="O18" s="127"/>
      <c r="P18" s="127"/>
      <c r="Q18" s="128">
        <f t="shared" si="2"/>
        <v>6.833333333333333</v>
      </c>
      <c r="R18" s="129">
        <v>1</v>
      </c>
      <c r="S18" s="130">
        <f t="shared" si="3"/>
        <v>3.9166666666666665</v>
      </c>
      <c r="T18" s="128">
        <f t="shared" si="4"/>
        <v>2.7416666666666663</v>
      </c>
      <c r="U18" s="250">
        <f t="shared" si="5"/>
        <v>4.2416666666666663</v>
      </c>
      <c r="V18" s="253">
        <v>4.2</v>
      </c>
      <c r="W18" s="254">
        <f>VLOOKUP(V18,'ESCALA DE NOTAS VALORIZADAS'!$B$9:$C$58,2,0)</f>
        <v>240000</v>
      </c>
      <c r="X18" s="255" t="s">
        <v>481</v>
      </c>
      <c r="Y18" s="17"/>
      <c r="Z18" s="9"/>
    </row>
    <row r="19" spans="2:26" ht="33.75" customHeight="1" x14ac:dyDescent="0.4">
      <c r="B19" s="169">
        <v>297</v>
      </c>
      <c r="C19" s="138" t="s">
        <v>144</v>
      </c>
      <c r="D19" s="59">
        <v>7</v>
      </c>
      <c r="E19" s="59">
        <v>7</v>
      </c>
      <c r="F19" s="168">
        <v>5</v>
      </c>
      <c r="G19" s="84">
        <f t="shared" ref="G19:G30" si="6">(+D19+E19+F19)/3</f>
        <v>6.333333333333333</v>
      </c>
      <c r="H19" s="74">
        <f t="shared" si="1"/>
        <v>1.9</v>
      </c>
      <c r="I19" s="127"/>
      <c r="J19" s="127">
        <v>7</v>
      </c>
      <c r="K19" s="127"/>
      <c r="L19" s="127">
        <v>7</v>
      </c>
      <c r="M19" s="127"/>
      <c r="N19" s="127">
        <v>7</v>
      </c>
      <c r="O19" s="127"/>
      <c r="P19" s="127"/>
      <c r="Q19" s="128">
        <f t="shared" si="2"/>
        <v>7</v>
      </c>
      <c r="R19" s="129">
        <v>1</v>
      </c>
      <c r="S19" s="130">
        <f t="shared" si="3"/>
        <v>4</v>
      </c>
      <c r="T19" s="128">
        <f t="shared" si="4"/>
        <v>2.8</v>
      </c>
      <c r="U19" s="250">
        <f t="shared" si="5"/>
        <v>4.6999999999999993</v>
      </c>
      <c r="V19" s="253">
        <v>4.7</v>
      </c>
      <c r="W19" s="254">
        <f>VLOOKUP(V19,'ESCALA DE NOTAS VALORIZADAS'!$B$9:$C$58,2,0)</f>
        <v>268571.42857142858</v>
      </c>
      <c r="X19" s="258" t="s">
        <v>487</v>
      </c>
      <c r="Y19" s="17"/>
      <c r="Z19" s="9"/>
    </row>
    <row r="20" spans="2:26" ht="33.75" customHeight="1" x14ac:dyDescent="0.25">
      <c r="B20" s="133">
        <v>317</v>
      </c>
      <c r="C20" s="136" t="s">
        <v>145</v>
      </c>
      <c r="D20" s="59">
        <v>7</v>
      </c>
      <c r="E20" s="59">
        <v>7</v>
      </c>
      <c r="F20" s="59">
        <v>7</v>
      </c>
      <c r="G20" s="84">
        <f t="shared" si="6"/>
        <v>7</v>
      </c>
      <c r="H20" s="74">
        <f t="shared" si="1"/>
        <v>2.1</v>
      </c>
      <c r="I20" s="127"/>
      <c r="J20" s="127">
        <v>7</v>
      </c>
      <c r="K20" s="127"/>
      <c r="L20" s="127">
        <v>6.5</v>
      </c>
      <c r="M20" s="127"/>
      <c r="N20" s="127">
        <v>7</v>
      </c>
      <c r="O20" s="127"/>
      <c r="P20" s="127"/>
      <c r="Q20" s="128">
        <f t="shared" si="2"/>
        <v>6.833333333333333</v>
      </c>
      <c r="R20" s="129">
        <v>7</v>
      </c>
      <c r="S20" s="130">
        <f t="shared" si="3"/>
        <v>6.9166666666666661</v>
      </c>
      <c r="T20" s="128">
        <f t="shared" si="4"/>
        <v>4.8416666666666659</v>
      </c>
      <c r="U20" s="250">
        <f t="shared" si="5"/>
        <v>6.9416666666666664</v>
      </c>
      <c r="V20" s="253">
        <v>6.9</v>
      </c>
      <c r="W20" s="254">
        <f>VLOOKUP(V20,'ESCALA DE NOTAS VALORIZADAS'!$B$9:$C$58,2,0)</f>
        <v>394285.71428571426</v>
      </c>
      <c r="X20" s="255" t="s">
        <v>481</v>
      </c>
      <c r="Y20" s="17"/>
      <c r="Z20" s="9"/>
    </row>
    <row r="21" spans="2:26" ht="33.75" customHeight="1" x14ac:dyDescent="0.25">
      <c r="B21" s="133">
        <v>327</v>
      </c>
      <c r="C21" s="136" t="s">
        <v>296</v>
      </c>
      <c r="D21" s="59">
        <v>7</v>
      </c>
      <c r="E21" s="59">
        <v>7</v>
      </c>
      <c r="F21" s="59">
        <v>7</v>
      </c>
      <c r="G21" s="84">
        <f t="shared" ref="G21" si="7">(+D21+E21+F21)/3</f>
        <v>7</v>
      </c>
      <c r="H21" s="74">
        <f t="shared" ref="H21" si="8">+G21*30%</f>
        <v>2.1</v>
      </c>
      <c r="I21" s="127"/>
      <c r="J21" s="127">
        <v>7</v>
      </c>
      <c r="K21" s="127"/>
      <c r="L21" s="127">
        <v>7</v>
      </c>
      <c r="M21" s="127"/>
      <c r="N21" s="127">
        <v>7</v>
      </c>
      <c r="O21" s="127"/>
      <c r="P21" s="127"/>
      <c r="Q21" s="128">
        <f t="shared" ref="Q21" si="9">AVERAGE(I21:P21)</f>
        <v>7</v>
      </c>
      <c r="R21" s="129">
        <v>1</v>
      </c>
      <c r="S21" s="130">
        <f t="shared" ref="S21" si="10">(+Q21+R21)/2</f>
        <v>4</v>
      </c>
      <c r="T21" s="128">
        <f t="shared" ref="T21" si="11">+S21*70%</f>
        <v>2.8</v>
      </c>
      <c r="U21" s="250">
        <f t="shared" ref="U21" si="12">+H21+T21</f>
        <v>4.9000000000000004</v>
      </c>
      <c r="V21" s="253">
        <v>4.9000000000000004</v>
      </c>
      <c r="W21" s="254">
        <f>VLOOKUP(V21,'ESCALA DE NOTAS VALORIZADAS'!$B$9:$C$58,2,0)</f>
        <v>280000.00000000006</v>
      </c>
      <c r="X21" s="258" t="s">
        <v>483</v>
      </c>
      <c r="Y21" s="17"/>
      <c r="Z21" s="9"/>
    </row>
    <row r="22" spans="2:26" ht="33.75" customHeight="1" x14ac:dyDescent="0.4">
      <c r="B22" s="169">
        <v>332</v>
      </c>
      <c r="C22" s="138" t="s">
        <v>146</v>
      </c>
      <c r="D22" s="59">
        <v>7</v>
      </c>
      <c r="E22" s="59">
        <v>7</v>
      </c>
      <c r="F22" s="59">
        <v>7</v>
      </c>
      <c r="G22" s="84">
        <f t="shared" si="6"/>
        <v>7</v>
      </c>
      <c r="H22" s="74">
        <f t="shared" si="1"/>
        <v>2.1</v>
      </c>
      <c r="I22" s="127"/>
      <c r="J22" s="127">
        <v>7</v>
      </c>
      <c r="K22" s="127"/>
      <c r="L22" s="127">
        <v>6.5</v>
      </c>
      <c r="M22" s="127"/>
      <c r="N22" s="127">
        <v>7</v>
      </c>
      <c r="O22" s="127"/>
      <c r="P22" s="127"/>
      <c r="Q22" s="128">
        <f t="shared" si="2"/>
        <v>6.833333333333333</v>
      </c>
      <c r="R22" s="129">
        <v>1</v>
      </c>
      <c r="S22" s="130">
        <f t="shared" si="3"/>
        <v>3.9166666666666665</v>
      </c>
      <c r="T22" s="128">
        <f t="shared" si="4"/>
        <v>2.7416666666666663</v>
      </c>
      <c r="U22" s="250">
        <f t="shared" si="5"/>
        <v>4.8416666666666668</v>
      </c>
      <c r="V22" s="253">
        <v>4.8</v>
      </c>
      <c r="W22" s="254">
        <f>VLOOKUP(V22,'ESCALA DE NOTAS VALORIZADAS'!$B$9:$C$58,2,0)</f>
        <v>274285.71428571426</v>
      </c>
      <c r="X22" s="258" t="s">
        <v>484</v>
      </c>
      <c r="Y22" s="17"/>
      <c r="Z22" s="9"/>
    </row>
    <row r="23" spans="2:26" ht="33.75" customHeight="1" x14ac:dyDescent="0.4">
      <c r="B23" s="169">
        <v>357</v>
      </c>
      <c r="C23" s="138" t="s">
        <v>147</v>
      </c>
      <c r="D23" s="64">
        <v>7</v>
      </c>
      <c r="E23" s="64">
        <v>7</v>
      </c>
      <c r="F23" s="170">
        <v>5</v>
      </c>
      <c r="G23" s="84">
        <f t="shared" si="6"/>
        <v>6.333333333333333</v>
      </c>
      <c r="H23" s="74">
        <f t="shared" si="1"/>
        <v>1.9</v>
      </c>
      <c r="I23" s="127"/>
      <c r="J23" s="127">
        <v>7</v>
      </c>
      <c r="K23" s="127"/>
      <c r="L23" s="127">
        <v>6.5</v>
      </c>
      <c r="M23" s="127"/>
      <c r="N23" s="127">
        <v>7</v>
      </c>
      <c r="O23" s="127"/>
      <c r="P23" s="127"/>
      <c r="Q23" s="128">
        <f t="shared" si="2"/>
        <v>6.833333333333333</v>
      </c>
      <c r="R23" s="127">
        <v>1</v>
      </c>
      <c r="S23" s="130">
        <f t="shared" si="3"/>
        <v>3.9166666666666665</v>
      </c>
      <c r="T23" s="128">
        <f t="shared" si="4"/>
        <v>2.7416666666666663</v>
      </c>
      <c r="U23" s="250">
        <f t="shared" si="5"/>
        <v>4.6416666666666657</v>
      </c>
      <c r="V23" s="253">
        <v>4.5999999999999996</v>
      </c>
      <c r="W23" s="254">
        <f>VLOOKUP(V23,'ESCALA DE NOTAS VALORIZADAS'!$B$9:$C$58,2,0)</f>
        <v>262857.14285714284</v>
      </c>
      <c r="X23" s="255" t="s">
        <v>481</v>
      </c>
      <c r="Y23" s="17"/>
      <c r="Z23" s="9"/>
    </row>
    <row r="24" spans="2:26" ht="33.75" customHeight="1" x14ac:dyDescent="0.25">
      <c r="B24" s="133">
        <v>358</v>
      </c>
      <c r="C24" s="137" t="s">
        <v>148</v>
      </c>
      <c r="D24" s="64">
        <v>7</v>
      </c>
      <c r="E24" s="64">
        <v>7</v>
      </c>
      <c r="F24" s="64">
        <v>7</v>
      </c>
      <c r="G24" s="84">
        <f t="shared" si="6"/>
        <v>7</v>
      </c>
      <c r="H24" s="74">
        <f t="shared" si="1"/>
        <v>2.1</v>
      </c>
      <c r="I24" s="127"/>
      <c r="J24" s="127">
        <v>7</v>
      </c>
      <c r="K24" s="127"/>
      <c r="L24" s="127">
        <v>6.5</v>
      </c>
      <c r="M24" s="127"/>
      <c r="N24" s="127">
        <v>7</v>
      </c>
      <c r="O24" s="127"/>
      <c r="P24" s="127"/>
      <c r="Q24" s="128">
        <f t="shared" si="2"/>
        <v>6.833333333333333</v>
      </c>
      <c r="R24" s="127">
        <v>1</v>
      </c>
      <c r="S24" s="130">
        <f t="shared" si="3"/>
        <v>3.9166666666666665</v>
      </c>
      <c r="T24" s="128">
        <f t="shared" si="4"/>
        <v>2.7416666666666663</v>
      </c>
      <c r="U24" s="250">
        <f t="shared" si="5"/>
        <v>4.8416666666666668</v>
      </c>
      <c r="V24" s="253">
        <v>4.8</v>
      </c>
      <c r="W24" s="254">
        <f>VLOOKUP(V24,'ESCALA DE NOTAS VALORIZADAS'!$B$9:$C$58,2,0)</f>
        <v>274285.71428571426</v>
      </c>
      <c r="X24" s="258" t="s">
        <v>484</v>
      </c>
      <c r="Y24" s="17"/>
      <c r="Z24" s="9"/>
    </row>
    <row r="25" spans="2:26" ht="33.75" customHeight="1" x14ac:dyDescent="0.4">
      <c r="B25" s="169">
        <v>360</v>
      </c>
      <c r="C25" s="138" t="s">
        <v>149</v>
      </c>
      <c r="D25" s="64">
        <v>7</v>
      </c>
      <c r="E25" s="64">
        <v>7</v>
      </c>
      <c r="F25" s="64">
        <v>7</v>
      </c>
      <c r="G25" s="84">
        <f t="shared" si="6"/>
        <v>7</v>
      </c>
      <c r="H25" s="74">
        <f t="shared" si="1"/>
        <v>2.1</v>
      </c>
      <c r="I25" s="127"/>
      <c r="J25" s="127">
        <v>7</v>
      </c>
      <c r="K25" s="127"/>
      <c r="L25" s="127">
        <v>6.5</v>
      </c>
      <c r="M25" s="127"/>
      <c r="N25" s="127">
        <v>7</v>
      </c>
      <c r="O25" s="127"/>
      <c r="P25" s="127"/>
      <c r="Q25" s="128">
        <f t="shared" si="2"/>
        <v>6.833333333333333</v>
      </c>
      <c r="R25" s="127">
        <v>1</v>
      </c>
      <c r="S25" s="130">
        <f t="shared" si="3"/>
        <v>3.9166666666666665</v>
      </c>
      <c r="T25" s="128">
        <f t="shared" si="4"/>
        <v>2.7416666666666663</v>
      </c>
      <c r="U25" s="250">
        <f t="shared" si="5"/>
        <v>4.8416666666666668</v>
      </c>
      <c r="V25" s="253">
        <v>4.8</v>
      </c>
      <c r="W25" s="254">
        <f>VLOOKUP(V25,'ESCALA DE NOTAS VALORIZADAS'!$B$9:$C$58,2,0)</f>
        <v>274285.71428571426</v>
      </c>
      <c r="X25" s="255" t="s">
        <v>484</v>
      </c>
      <c r="Y25" s="17"/>
      <c r="Z25" s="9"/>
    </row>
    <row r="26" spans="2:26" ht="33.75" customHeight="1" x14ac:dyDescent="0.25">
      <c r="B26" s="133">
        <v>381</v>
      </c>
      <c r="C26" s="137" t="s">
        <v>150</v>
      </c>
      <c r="D26" s="64">
        <v>7</v>
      </c>
      <c r="E26" s="64">
        <v>7</v>
      </c>
      <c r="F26" s="64">
        <v>7</v>
      </c>
      <c r="G26" s="84">
        <f t="shared" si="6"/>
        <v>7</v>
      </c>
      <c r="H26" s="74">
        <f t="shared" si="1"/>
        <v>2.1</v>
      </c>
      <c r="I26" s="127"/>
      <c r="J26" s="127">
        <v>7</v>
      </c>
      <c r="K26" s="127"/>
      <c r="L26" s="127">
        <v>6.5</v>
      </c>
      <c r="M26" s="127"/>
      <c r="N26" s="127">
        <v>7</v>
      </c>
      <c r="O26" s="127"/>
      <c r="P26" s="127"/>
      <c r="Q26" s="128">
        <f t="shared" si="2"/>
        <v>6.833333333333333</v>
      </c>
      <c r="R26" s="127">
        <v>7</v>
      </c>
      <c r="S26" s="130">
        <f t="shared" si="3"/>
        <v>6.9166666666666661</v>
      </c>
      <c r="T26" s="128">
        <f t="shared" si="4"/>
        <v>4.8416666666666659</v>
      </c>
      <c r="U26" s="250">
        <f t="shared" si="5"/>
        <v>6.9416666666666664</v>
      </c>
      <c r="V26" s="253">
        <v>6.9</v>
      </c>
      <c r="W26" s="254">
        <f>VLOOKUP(V26,'ESCALA DE NOTAS VALORIZADAS'!$B$9:$C$58,2,0)</f>
        <v>394285.71428571426</v>
      </c>
      <c r="X26" s="255" t="s">
        <v>481</v>
      </c>
      <c r="Y26" s="17"/>
      <c r="Z26" s="9"/>
    </row>
    <row r="27" spans="2:26" ht="33.75" customHeight="1" x14ac:dyDescent="0.25">
      <c r="B27" s="133">
        <v>410</v>
      </c>
      <c r="C27" s="138" t="s">
        <v>151</v>
      </c>
      <c r="D27" s="64">
        <v>7</v>
      </c>
      <c r="E27" s="64">
        <v>1</v>
      </c>
      <c r="F27" s="170">
        <v>5</v>
      </c>
      <c r="G27" s="84">
        <f t="shared" si="6"/>
        <v>4.333333333333333</v>
      </c>
      <c r="H27" s="74">
        <f t="shared" si="1"/>
        <v>1.2999999999999998</v>
      </c>
      <c r="I27" s="127"/>
      <c r="J27" s="127">
        <v>7</v>
      </c>
      <c r="K27" s="127"/>
      <c r="L27" s="127">
        <v>7</v>
      </c>
      <c r="M27" s="127"/>
      <c r="N27" s="127">
        <v>7</v>
      </c>
      <c r="O27" s="127"/>
      <c r="P27" s="127"/>
      <c r="Q27" s="128">
        <f t="shared" si="2"/>
        <v>7</v>
      </c>
      <c r="R27" s="127">
        <v>4</v>
      </c>
      <c r="S27" s="130">
        <f t="shared" si="3"/>
        <v>5.5</v>
      </c>
      <c r="T27" s="128">
        <f t="shared" si="4"/>
        <v>3.8499999999999996</v>
      </c>
      <c r="U27" s="250">
        <f t="shared" si="5"/>
        <v>5.1499999999999995</v>
      </c>
      <c r="V27" s="253">
        <v>5.2</v>
      </c>
      <c r="W27" s="254">
        <f>VLOOKUP(V27,'ESCALA DE NOTAS VALORIZADAS'!$B$9:$C$58,2,0)</f>
        <v>297142.85714285716</v>
      </c>
      <c r="X27" s="255" t="s">
        <v>416</v>
      </c>
      <c r="Y27" s="17"/>
      <c r="Z27" s="9"/>
    </row>
    <row r="28" spans="2:26" ht="33.75" customHeight="1" x14ac:dyDescent="0.25">
      <c r="B28" s="133">
        <v>440</v>
      </c>
      <c r="C28" s="134" t="s">
        <v>152</v>
      </c>
      <c r="D28" s="64">
        <v>1</v>
      </c>
      <c r="E28" s="64">
        <v>7</v>
      </c>
      <c r="F28" s="64">
        <v>7</v>
      </c>
      <c r="G28" s="84">
        <f t="shared" si="6"/>
        <v>5</v>
      </c>
      <c r="H28" s="74">
        <f t="shared" si="1"/>
        <v>1.5</v>
      </c>
      <c r="I28" s="127"/>
      <c r="J28" s="127">
        <v>4</v>
      </c>
      <c r="K28" s="127"/>
      <c r="L28" s="127">
        <v>6.5</v>
      </c>
      <c r="M28" s="127"/>
      <c r="N28" s="127">
        <v>7</v>
      </c>
      <c r="O28" s="127"/>
      <c r="P28" s="127"/>
      <c r="Q28" s="128">
        <f t="shared" si="2"/>
        <v>5.833333333333333</v>
      </c>
      <c r="R28" s="127">
        <v>7</v>
      </c>
      <c r="S28" s="130">
        <f t="shared" si="3"/>
        <v>6.4166666666666661</v>
      </c>
      <c r="T28" s="128">
        <f t="shared" si="4"/>
        <v>4.4916666666666663</v>
      </c>
      <c r="U28" s="250">
        <f t="shared" si="5"/>
        <v>5.9916666666666663</v>
      </c>
      <c r="V28" s="253">
        <v>6</v>
      </c>
      <c r="W28" s="254">
        <f>VLOOKUP(V28,'ESCALA DE NOTAS VALORIZADAS'!$B$9:$C$58,2,0)</f>
        <v>342857.14285714284</v>
      </c>
      <c r="X28" s="255" t="s">
        <v>481</v>
      </c>
      <c r="Y28" s="17"/>
      <c r="Z28" s="9"/>
    </row>
    <row r="29" spans="2:26" ht="33.75" customHeight="1" x14ac:dyDescent="0.25">
      <c r="B29" s="133">
        <v>443</v>
      </c>
      <c r="C29" s="134" t="s">
        <v>153</v>
      </c>
      <c r="D29" s="64">
        <v>7</v>
      </c>
      <c r="E29" s="64">
        <v>7</v>
      </c>
      <c r="F29" s="64">
        <v>7</v>
      </c>
      <c r="G29" s="84">
        <f t="shared" si="6"/>
        <v>7</v>
      </c>
      <c r="H29" s="74">
        <f t="shared" si="1"/>
        <v>2.1</v>
      </c>
      <c r="I29" s="127"/>
      <c r="J29" s="127">
        <v>7</v>
      </c>
      <c r="K29" s="127"/>
      <c r="L29" s="127">
        <v>6.5</v>
      </c>
      <c r="M29" s="127"/>
      <c r="N29" s="127">
        <v>7</v>
      </c>
      <c r="O29" s="127"/>
      <c r="P29" s="127"/>
      <c r="Q29" s="128">
        <f t="shared" si="2"/>
        <v>6.833333333333333</v>
      </c>
      <c r="R29" s="127">
        <v>1</v>
      </c>
      <c r="S29" s="130">
        <f t="shared" si="3"/>
        <v>3.9166666666666665</v>
      </c>
      <c r="T29" s="128">
        <f t="shared" si="4"/>
        <v>2.7416666666666663</v>
      </c>
      <c r="U29" s="250">
        <f t="shared" si="5"/>
        <v>4.8416666666666668</v>
      </c>
      <c r="V29" s="253">
        <v>4.8</v>
      </c>
      <c r="W29" s="254">
        <f>VLOOKUP(V29,'ESCALA DE NOTAS VALORIZADAS'!$B$9:$C$58,2,0)</f>
        <v>274285.71428571426</v>
      </c>
      <c r="X29" s="255" t="s">
        <v>484</v>
      </c>
      <c r="Y29" s="17"/>
      <c r="Z29" s="9"/>
    </row>
    <row r="30" spans="2:26" ht="33.75" customHeight="1" x14ac:dyDescent="0.25">
      <c r="B30" s="154">
        <v>456</v>
      </c>
      <c r="C30" s="134" t="s">
        <v>154</v>
      </c>
      <c r="D30" s="75">
        <v>7</v>
      </c>
      <c r="E30" s="75">
        <v>7</v>
      </c>
      <c r="F30" s="75">
        <v>7</v>
      </c>
      <c r="G30" s="96">
        <f t="shared" si="6"/>
        <v>7</v>
      </c>
      <c r="H30" s="97">
        <f t="shared" si="1"/>
        <v>2.1</v>
      </c>
      <c r="I30" s="131"/>
      <c r="J30" s="127">
        <v>7</v>
      </c>
      <c r="K30" s="127"/>
      <c r="L30" s="127">
        <v>6.5</v>
      </c>
      <c r="M30" s="127"/>
      <c r="N30" s="127">
        <v>7</v>
      </c>
      <c r="O30" s="127"/>
      <c r="P30" s="127"/>
      <c r="Q30" s="128">
        <f t="shared" si="2"/>
        <v>6.833333333333333</v>
      </c>
      <c r="R30" s="131">
        <v>1</v>
      </c>
      <c r="S30" s="130">
        <f t="shared" si="3"/>
        <v>3.9166666666666665</v>
      </c>
      <c r="T30" s="132">
        <f t="shared" si="4"/>
        <v>2.7416666666666663</v>
      </c>
      <c r="U30" s="250">
        <f t="shared" si="5"/>
        <v>4.8416666666666668</v>
      </c>
      <c r="V30" s="253">
        <v>4.8</v>
      </c>
      <c r="W30" s="254">
        <f>VLOOKUP(V30,'ESCALA DE NOTAS VALORIZADAS'!$B$9:$C$58,2,0)</f>
        <v>274285.71428571426</v>
      </c>
      <c r="X30" s="255" t="s">
        <v>484</v>
      </c>
      <c r="Y30" s="17"/>
      <c r="Z30" s="9"/>
    </row>
    <row r="31" spans="2:26" ht="33.75" customHeight="1" x14ac:dyDescent="0.25">
      <c r="B31" s="154">
        <v>473</v>
      </c>
      <c r="C31" s="134" t="s">
        <v>155</v>
      </c>
      <c r="D31" s="64">
        <v>7</v>
      </c>
      <c r="E31" s="64">
        <v>7</v>
      </c>
      <c r="F31" s="170">
        <v>5</v>
      </c>
      <c r="G31" s="95">
        <f t="shared" ref="G31:G35" si="13">(+D31+E31+F31)/3</f>
        <v>6.333333333333333</v>
      </c>
      <c r="H31" s="64">
        <f t="shared" ref="H31:H35" si="14">+G31*30%</f>
        <v>1.9</v>
      </c>
      <c r="I31" s="127"/>
      <c r="J31" s="127">
        <v>7</v>
      </c>
      <c r="K31" s="127"/>
      <c r="L31" s="127">
        <v>6.5</v>
      </c>
      <c r="M31" s="127"/>
      <c r="N31" s="127">
        <v>7</v>
      </c>
      <c r="O31" s="127"/>
      <c r="P31" s="127"/>
      <c r="Q31" s="128">
        <f t="shared" ref="Q31:Q34" si="15">AVERAGE(I31:P31)</f>
        <v>6.833333333333333</v>
      </c>
      <c r="R31" s="127">
        <v>1</v>
      </c>
      <c r="S31" s="130">
        <f t="shared" ref="S31:S34" si="16">(+Q31+R31)/2</f>
        <v>3.9166666666666665</v>
      </c>
      <c r="T31" s="128">
        <f t="shared" ref="T31:T34" si="17">+S31*70%</f>
        <v>2.7416666666666663</v>
      </c>
      <c r="U31" s="250">
        <f t="shared" ref="U31:U34" si="18">+H31+T31</f>
        <v>4.6416666666666657</v>
      </c>
      <c r="V31" s="253">
        <v>4.5999999999999996</v>
      </c>
      <c r="W31" s="254">
        <f>VLOOKUP(V31,'ESCALA DE NOTAS VALORIZADAS'!$B$9:$C$58,2,0)</f>
        <v>262857.14285714284</v>
      </c>
      <c r="X31" s="255" t="s">
        <v>484</v>
      </c>
      <c r="Y31" s="17"/>
      <c r="Z31" s="9"/>
    </row>
    <row r="32" spans="2:26" ht="33.75" customHeight="1" x14ac:dyDescent="0.25">
      <c r="B32" s="154">
        <v>502</v>
      </c>
      <c r="C32" s="134" t="s">
        <v>156</v>
      </c>
      <c r="D32" s="64">
        <v>7</v>
      </c>
      <c r="E32" s="64">
        <v>1</v>
      </c>
      <c r="F32" s="64">
        <v>7</v>
      </c>
      <c r="G32" s="95">
        <f t="shared" si="13"/>
        <v>5</v>
      </c>
      <c r="H32" s="64">
        <f t="shared" si="14"/>
        <v>1.5</v>
      </c>
      <c r="I32" s="127"/>
      <c r="J32" s="127">
        <v>7</v>
      </c>
      <c r="K32" s="127"/>
      <c r="L32" s="127">
        <v>7</v>
      </c>
      <c r="M32" s="127"/>
      <c r="N32" s="127">
        <v>7</v>
      </c>
      <c r="O32" s="127"/>
      <c r="P32" s="127"/>
      <c r="Q32" s="128">
        <f t="shared" si="15"/>
        <v>7</v>
      </c>
      <c r="R32" s="127">
        <v>4</v>
      </c>
      <c r="S32" s="130">
        <f t="shared" si="16"/>
        <v>5.5</v>
      </c>
      <c r="T32" s="128">
        <f t="shared" si="17"/>
        <v>3.8499999999999996</v>
      </c>
      <c r="U32" s="250">
        <f t="shared" si="18"/>
        <v>5.35</v>
      </c>
      <c r="V32" s="253">
        <v>5.4</v>
      </c>
      <c r="W32" s="254">
        <f>VLOOKUP(V32,'ESCALA DE NOTAS VALORIZADAS'!$B$9:$C$58,2,0)</f>
        <v>308571.42857142858</v>
      </c>
      <c r="X32" s="255" t="s">
        <v>481</v>
      </c>
      <c r="Y32" s="17"/>
      <c r="Z32" s="9"/>
    </row>
    <row r="33" spans="2:26" ht="33.75" customHeight="1" x14ac:dyDescent="0.25">
      <c r="B33" s="133">
        <v>506</v>
      </c>
      <c r="C33" s="134" t="s">
        <v>157</v>
      </c>
      <c r="D33" s="64">
        <v>7</v>
      </c>
      <c r="E33" s="64">
        <v>1</v>
      </c>
      <c r="F33" s="170">
        <v>5</v>
      </c>
      <c r="G33" s="95">
        <f t="shared" si="13"/>
        <v>4.333333333333333</v>
      </c>
      <c r="H33" s="64">
        <f t="shared" si="14"/>
        <v>1.2999999999999998</v>
      </c>
      <c r="I33" s="127"/>
      <c r="J33" s="127">
        <v>7</v>
      </c>
      <c r="K33" s="127"/>
      <c r="L33" s="127">
        <v>6</v>
      </c>
      <c r="M33" s="127"/>
      <c r="N33" s="127">
        <v>7</v>
      </c>
      <c r="O33" s="127"/>
      <c r="P33" s="127"/>
      <c r="Q33" s="128">
        <f t="shared" si="15"/>
        <v>6.666666666666667</v>
      </c>
      <c r="R33" s="127">
        <v>1</v>
      </c>
      <c r="S33" s="130">
        <f t="shared" si="16"/>
        <v>3.8333333333333335</v>
      </c>
      <c r="T33" s="128">
        <f t="shared" si="17"/>
        <v>2.6833333333333331</v>
      </c>
      <c r="U33" s="250">
        <f t="shared" si="18"/>
        <v>3.9833333333333329</v>
      </c>
      <c r="V33" s="253">
        <v>4</v>
      </c>
      <c r="W33" s="254">
        <f>VLOOKUP(V33,'ESCALA DE NOTAS VALORIZADAS'!$B$9:$C$58,2,0)</f>
        <v>228571.42857142858</v>
      </c>
      <c r="X33" s="255" t="s">
        <v>488</v>
      </c>
      <c r="Y33" s="17"/>
      <c r="Z33" s="9"/>
    </row>
    <row r="34" spans="2:26" ht="33.75" customHeight="1" x14ac:dyDescent="0.25">
      <c r="B34" s="133">
        <v>522</v>
      </c>
      <c r="C34" s="134" t="s">
        <v>158</v>
      </c>
      <c r="D34" s="64">
        <v>7</v>
      </c>
      <c r="E34" s="64">
        <v>7</v>
      </c>
      <c r="F34" s="64">
        <v>7</v>
      </c>
      <c r="G34" s="95">
        <f t="shared" si="13"/>
        <v>7</v>
      </c>
      <c r="H34" s="64">
        <f t="shared" si="14"/>
        <v>2.1</v>
      </c>
      <c r="I34" s="127"/>
      <c r="J34" s="127">
        <v>7</v>
      </c>
      <c r="K34" s="127"/>
      <c r="L34" s="127">
        <v>6.5</v>
      </c>
      <c r="M34" s="127"/>
      <c r="N34" s="127">
        <v>7</v>
      </c>
      <c r="O34" s="127"/>
      <c r="P34" s="127"/>
      <c r="Q34" s="128">
        <f t="shared" si="15"/>
        <v>6.833333333333333</v>
      </c>
      <c r="R34" s="127">
        <v>1</v>
      </c>
      <c r="S34" s="130">
        <f t="shared" si="16"/>
        <v>3.9166666666666665</v>
      </c>
      <c r="T34" s="128">
        <f t="shared" si="17"/>
        <v>2.7416666666666663</v>
      </c>
      <c r="U34" s="250">
        <f t="shared" si="18"/>
        <v>4.8416666666666668</v>
      </c>
      <c r="V34" s="253">
        <v>4.8</v>
      </c>
      <c r="W34" s="254">
        <f>VLOOKUP(V34,'ESCALA DE NOTAS VALORIZADAS'!$B$9:$C$58,2,0)</f>
        <v>274285.71428571426</v>
      </c>
      <c r="X34" s="259" t="s">
        <v>489</v>
      </c>
      <c r="Y34" s="17"/>
      <c r="Z34" s="9"/>
    </row>
    <row r="35" spans="2:26" ht="33" hidden="1" thickTop="1" thickBot="1" x14ac:dyDescent="0.3">
      <c r="B35" s="146">
        <v>547</v>
      </c>
      <c r="C35" s="147" t="s">
        <v>159</v>
      </c>
      <c r="D35" s="171"/>
      <c r="E35" s="171"/>
      <c r="F35" s="171"/>
      <c r="G35" s="148">
        <f t="shared" si="13"/>
        <v>0</v>
      </c>
      <c r="H35" s="171">
        <f t="shared" si="14"/>
        <v>0</v>
      </c>
      <c r="I35" s="348" t="s">
        <v>436</v>
      </c>
      <c r="J35" s="349"/>
      <c r="K35" s="349"/>
      <c r="L35" s="349"/>
      <c r="M35" s="349"/>
      <c r="N35" s="349"/>
      <c r="O35" s="349"/>
      <c r="P35" s="350"/>
      <c r="Q35" s="167"/>
      <c r="R35" s="166"/>
      <c r="S35" s="167"/>
      <c r="T35" s="167"/>
      <c r="U35" s="167"/>
      <c r="V35" s="251"/>
      <c r="W35" s="252"/>
    </row>
    <row r="36" spans="2:26" ht="18.75" x14ac:dyDescent="0.3">
      <c r="C36">
        <v>30</v>
      </c>
      <c r="N36" s="236"/>
      <c r="W36" s="224">
        <f>SUM(W8:W35)</f>
        <v>7554285.7142857146</v>
      </c>
    </row>
    <row r="37" spans="2:26" ht="15.75" x14ac:dyDescent="0.25">
      <c r="N37" s="236"/>
    </row>
  </sheetData>
  <sheetProtection algorithmName="SHA-512" hashValue="kxhk5yeKkkHlIpg3FOWPiSOD/h0tmzEDiF79PUqvkrbtHPxJx/mgvKF8LAkWci9YtHSBqF8FdIH2edRXcnCfyg==" saltValue="8oC3Cy7RArEKEQhiEvmYxQ==" spinCount="100000" sheet="1" objects="1" scenarios="1"/>
  <autoFilter ref="A7:Z34" xr:uid="{00000000-0009-0000-0000-000002000000}"/>
  <sortState ref="B7:W31">
    <sortCondition descending="1" ref="V7:V31"/>
  </sortState>
  <mergeCells count="10">
    <mergeCell ref="X5:X7"/>
    <mergeCell ref="I35:P35"/>
    <mergeCell ref="B2:W2"/>
    <mergeCell ref="B3:W3"/>
    <mergeCell ref="B4:W4"/>
    <mergeCell ref="D5:H5"/>
    <mergeCell ref="I5:T5"/>
    <mergeCell ref="W5:W7"/>
    <mergeCell ref="U5:U7"/>
    <mergeCell ref="V5:V7"/>
  </mergeCells>
  <pageMargins left="0.70866141732283472" right="0.70866141732283472" top="0.74803149606299213" bottom="0.74803149606299213" header="0.31496062992125984" footer="0.31496062992125984"/>
  <pageSetup paperSize="14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70"/>
  <sheetViews>
    <sheetView zoomScale="81" zoomScaleNormal="81" workbookViewId="0">
      <selection activeCell="Y9" sqref="Y9"/>
    </sheetView>
  </sheetViews>
  <sheetFormatPr baseColWidth="10" defaultColWidth="11.42578125" defaultRowHeight="15" x14ac:dyDescent="0.25"/>
  <cols>
    <col min="1" max="1" width="11.42578125" style="9"/>
    <col min="2" max="2" width="9.140625" style="5" customWidth="1"/>
    <col min="3" max="3" width="42.140625" style="5" customWidth="1"/>
    <col min="4" max="6" width="11.42578125" style="5" hidden="1" customWidth="1"/>
    <col min="7" max="7" width="11.42578125" style="17" hidden="1" customWidth="1"/>
    <col min="8" max="8" width="11.42578125" style="5" hidden="1" customWidth="1"/>
    <col min="9" max="9" width="14.28515625" style="5" hidden="1" customWidth="1"/>
    <col min="10" max="16" width="14.28515625" style="9" hidden="1" customWidth="1"/>
    <col min="17" max="17" width="14.28515625" style="17" hidden="1" customWidth="1"/>
    <col min="18" max="19" width="11.42578125" style="5" hidden="1" customWidth="1"/>
    <col min="20" max="21" width="11.42578125" style="7" hidden="1" customWidth="1"/>
    <col min="22" max="22" width="11.42578125" style="7"/>
    <col min="23" max="23" width="20.85546875" style="18" customWidth="1"/>
    <col min="24" max="24" width="33.5703125" style="5" customWidth="1"/>
    <col min="25" max="16384" width="11.42578125" style="5"/>
  </cols>
  <sheetData>
    <row r="1" spans="2:24" s="9" customFormat="1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2:24" s="9" customFormat="1" ht="15.75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2:24" s="9" customFormat="1" ht="16.5" thickBot="1" x14ac:dyDescent="0.3">
      <c r="B3" s="340" t="s">
        <v>18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2:24" ht="35.25" customHeight="1" thickBot="1" x14ac:dyDescent="0.3">
      <c r="B4" s="155" t="s">
        <v>0</v>
      </c>
      <c r="C4" s="353" t="s">
        <v>1</v>
      </c>
      <c r="D4" s="341" t="s">
        <v>2</v>
      </c>
      <c r="E4" s="342"/>
      <c r="F4" s="342"/>
      <c r="G4" s="342"/>
      <c r="H4" s="343"/>
      <c r="I4" s="341" t="s">
        <v>3</v>
      </c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184"/>
      <c r="V4" s="355" t="s">
        <v>4</v>
      </c>
      <c r="W4" s="346" t="s">
        <v>23</v>
      </c>
      <c r="X4" s="346" t="s">
        <v>578</v>
      </c>
    </row>
    <row r="5" spans="2:24" s="9" customFormat="1" ht="28.5" customHeight="1" thickBot="1" x14ac:dyDescent="0.3">
      <c r="B5" s="158"/>
      <c r="C5" s="354"/>
      <c r="D5" s="185" t="s">
        <v>6</v>
      </c>
      <c r="E5" s="185" t="s">
        <v>7</v>
      </c>
      <c r="F5" s="185" t="s">
        <v>8</v>
      </c>
      <c r="G5" s="186" t="s">
        <v>9</v>
      </c>
      <c r="H5" s="185" t="s">
        <v>10</v>
      </c>
      <c r="I5" s="162" t="s">
        <v>46</v>
      </c>
      <c r="J5" s="162" t="s">
        <v>47</v>
      </c>
      <c r="K5" s="162" t="s">
        <v>48</v>
      </c>
      <c r="L5" s="162" t="s">
        <v>49</v>
      </c>
      <c r="M5" s="162" t="s">
        <v>50</v>
      </c>
      <c r="N5" s="162" t="s">
        <v>51</v>
      </c>
      <c r="O5" s="162" t="s">
        <v>53</v>
      </c>
      <c r="P5" s="162" t="s">
        <v>52</v>
      </c>
      <c r="Q5" s="163" t="s">
        <v>54</v>
      </c>
      <c r="R5" s="185" t="s">
        <v>12</v>
      </c>
      <c r="S5" s="185" t="s">
        <v>9</v>
      </c>
      <c r="T5" s="187" t="s">
        <v>13</v>
      </c>
      <c r="U5" s="188"/>
      <c r="V5" s="356"/>
      <c r="W5" s="347"/>
      <c r="X5" s="347"/>
    </row>
    <row r="6" spans="2:24" s="71" customFormat="1" ht="41.25" customHeight="1" x14ac:dyDescent="0.25">
      <c r="B6" s="133">
        <v>66</v>
      </c>
      <c r="C6" s="134" t="s">
        <v>160</v>
      </c>
      <c r="D6" s="65">
        <v>7</v>
      </c>
      <c r="E6" s="65">
        <v>7</v>
      </c>
      <c r="F6" s="172">
        <v>5</v>
      </c>
      <c r="G6" s="66">
        <f>(+D6+E6+F6)/3</f>
        <v>6.333333333333333</v>
      </c>
      <c r="H6" s="65">
        <f>+G6*30%</f>
        <v>1.9</v>
      </c>
      <c r="I6" s="69"/>
      <c r="J6" s="69">
        <v>7</v>
      </c>
      <c r="K6" s="69"/>
      <c r="L6" s="69">
        <v>6.5</v>
      </c>
      <c r="M6" s="67"/>
      <c r="N6" s="67">
        <v>7</v>
      </c>
      <c r="O6" s="67"/>
      <c r="P6" s="67"/>
      <c r="Q6" s="83">
        <f>AVERAGE(I6:P6)</f>
        <v>6.833333333333333</v>
      </c>
      <c r="R6" s="65">
        <v>1</v>
      </c>
      <c r="S6" s="79">
        <f>(Q6+R6)/2</f>
        <v>3.9166666666666665</v>
      </c>
      <c r="T6" s="79">
        <f>+S6*70%</f>
        <v>2.7416666666666663</v>
      </c>
      <c r="U6" s="260">
        <f>+H6+T6</f>
        <v>4.6416666666666657</v>
      </c>
      <c r="V6" s="263">
        <v>4.5999999999999996</v>
      </c>
      <c r="W6" s="264">
        <f>VLOOKUP(V6,'ESCALA DE NOTAS VALORIZADAS'!$B$9:$C$58,2,0)</f>
        <v>262857.14285714284</v>
      </c>
      <c r="X6" s="262" t="s">
        <v>429</v>
      </c>
    </row>
    <row r="7" spans="2:24" s="71" customFormat="1" ht="35.25" customHeight="1" x14ac:dyDescent="0.25">
      <c r="B7" s="133">
        <v>67</v>
      </c>
      <c r="C7" s="134" t="s">
        <v>161</v>
      </c>
      <c r="D7" s="80">
        <v>7</v>
      </c>
      <c r="E7" s="80">
        <v>7</v>
      </c>
      <c r="F7" s="80">
        <v>5</v>
      </c>
      <c r="G7" s="81">
        <f>(+D7+E7+F7)/3</f>
        <v>6.333333333333333</v>
      </c>
      <c r="H7" s="80">
        <f>+G7*30%</f>
        <v>1.9</v>
      </c>
      <c r="I7" s="69"/>
      <c r="J7" s="69">
        <v>7</v>
      </c>
      <c r="K7" s="69"/>
      <c r="L7" s="69">
        <v>6.5</v>
      </c>
      <c r="M7" s="67"/>
      <c r="N7" s="67">
        <v>7</v>
      </c>
      <c r="O7" s="67"/>
      <c r="P7" s="67"/>
      <c r="Q7" s="95">
        <f>+AVERAGE(I7:P7)</f>
        <v>6.833333333333333</v>
      </c>
      <c r="R7" s="80">
        <v>1</v>
      </c>
      <c r="S7" s="82">
        <f>(+Q7+R7)/2</f>
        <v>3.9166666666666665</v>
      </c>
      <c r="T7" s="82">
        <f>+S7*70%</f>
        <v>2.7416666666666663</v>
      </c>
      <c r="U7" s="261">
        <f t="shared" ref="U7:U50" si="0">+H7+T7</f>
        <v>4.6416666666666657</v>
      </c>
      <c r="V7" s="263">
        <v>4.5999999999999996</v>
      </c>
      <c r="W7" s="264">
        <f>VLOOKUP(V7,'ESCALA DE NOTAS VALORIZADAS'!$B$9:$C$58,2,0)</f>
        <v>262857.14285714284</v>
      </c>
      <c r="X7" s="262" t="s">
        <v>490</v>
      </c>
    </row>
    <row r="8" spans="2:24" s="71" customFormat="1" ht="34.5" customHeight="1" x14ac:dyDescent="0.25">
      <c r="B8" s="133">
        <v>68</v>
      </c>
      <c r="C8" s="134" t="s">
        <v>162</v>
      </c>
      <c r="D8" s="69">
        <v>7</v>
      </c>
      <c r="E8" s="69">
        <v>7</v>
      </c>
      <c r="F8" s="145">
        <v>5</v>
      </c>
      <c r="G8" s="68">
        <f t="shared" ref="G8:G11" si="1">(+D8+E8+F8)/3</f>
        <v>6.333333333333333</v>
      </c>
      <c r="H8" s="67">
        <f t="shared" ref="H8:H50" si="2">+G8*30%</f>
        <v>1.9</v>
      </c>
      <c r="I8" s="69"/>
      <c r="J8" s="69">
        <v>7</v>
      </c>
      <c r="K8" s="69"/>
      <c r="L8" s="69">
        <v>7</v>
      </c>
      <c r="M8" s="67"/>
      <c r="N8" s="67">
        <v>7</v>
      </c>
      <c r="O8" s="67"/>
      <c r="P8" s="67"/>
      <c r="Q8" s="95">
        <f t="shared" ref="Q8:Q50" si="3">+AVERAGE(I8:P8)</f>
        <v>7</v>
      </c>
      <c r="R8" s="69">
        <v>1</v>
      </c>
      <c r="S8" s="82">
        <f t="shared" ref="S8:S50" si="4">(+Q8+R8)/2</f>
        <v>4</v>
      </c>
      <c r="T8" s="78">
        <f t="shared" ref="T8:T50" si="5">+S8*70%</f>
        <v>2.8</v>
      </c>
      <c r="U8" s="261">
        <f t="shared" si="0"/>
        <v>4.6999999999999993</v>
      </c>
      <c r="V8" s="263">
        <v>4.7</v>
      </c>
      <c r="W8" s="264">
        <f>VLOOKUP(V8,'ESCALA DE NOTAS VALORIZADAS'!$B$9:$C$58,2,0)</f>
        <v>268571.42857142858</v>
      </c>
      <c r="X8" s="262" t="s">
        <v>491</v>
      </c>
    </row>
    <row r="9" spans="2:24" s="71" customFormat="1" ht="34.5" customHeight="1" x14ac:dyDescent="0.25">
      <c r="B9" s="133">
        <v>69</v>
      </c>
      <c r="C9" s="134" t="s">
        <v>163</v>
      </c>
      <c r="D9" s="69">
        <v>7</v>
      </c>
      <c r="E9" s="69">
        <v>7</v>
      </c>
      <c r="F9" s="69">
        <v>7</v>
      </c>
      <c r="G9" s="68">
        <f t="shared" si="1"/>
        <v>7</v>
      </c>
      <c r="H9" s="67">
        <f t="shared" si="2"/>
        <v>2.1</v>
      </c>
      <c r="I9" s="69"/>
      <c r="J9" s="69">
        <v>7</v>
      </c>
      <c r="K9" s="69"/>
      <c r="L9" s="69">
        <v>6.5</v>
      </c>
      <c r="M9" s="67"/>
      <c r="N9" s="67">
        <v>7</v>
      </c>
      <c r="O9" s="67"/>
      <c r="P9" s="67"/>
      <c r="Q9" s="95">
        <f t="shared" si="3"/>
        <v>6.833333333333333</v>
      </c>
      <c r="R9" s="69">
        <v>1</v>
      </c>
      <c r="S9" s="82">
        <f t="shared" si="4"/>
        <v>3.9166666666666665</v>
      </c>
      <c r="T9" s="78">
        <f t="shared" si="5"/>
        <v>2.7416666666666663</v>
      </c>
      <c r="U9" s="261">
        <f t="shared" si="0"/>
        <v>4.8416666666666668</v>
      </c>
      <c r="V9" s="263">
        <v>4.8</v>
      </c>
      <c r="W9" s="264">
        <f>VLOOKUP(V9,'ESCALA DE NOTAS VALORIZADAS'!$B$9:$C$58,2,0)</f>
        <v>274285.71428571426</v>
      </c>
      <c r="X9" s="262" t="s">
        <v>421</v>
      </c>
    </row>
    <row r="10" spans="2:24" s="71" customFormat="1" ht="34.5" customHeight="1" x14ac:dyDescent="0.25">
      <c r="B10" s="133">
        <v>70</v>
      </c>
      <c r="C10" s="134" t="s">
        <v>164</v>
      </c>
      <c r="D10" s="69">
        <v>7</v>
      </c>
      <c r="E10" s="69">
        <v>7</v>
      </c>
      <c r="F10" s="69">
        <v>7</v>
      </c>
      <c r="G10" s="68">
        <f t="shared" si="1"/>
        <v>7</v>
      </c>
      <c r="H10" s="67">
        <f t="shared" si="2"/>
        <v>2.1</v>
      </c>
      <c r="I10" s="69"/>
      <c r="J10" s="69">
        <v>7</v>
      </c>
      <c r="K10" s="69"/>
      <c r="L10" s="69">
        <v>6.5</v>
      </c>
      <c r="M10" s="67"/>
      <c r="N10" s="67">
        <v>7</v>
      </c>
      <c r="O10" s="67"/>
      <c r="P10" s="67"/>
      <c r="Q10" s="95">
        <f t="shared" si="3"/>
        <v>6.833333333333333</v>
      </c>
      <c r="R10" s="69">
        <v>1</v>
      </c>
      <c r="S10" s="82">
        <f t="shared" si="4"/>
        <v>3.9166666666666665</v>
      </c>
      <c r="T10" s="78">
        <f t="shared" si="5"/>
        <v>2.7416666666666663</v>
      </c>
      <c r="U10" s="261">
        <f t="shared" si="0"/>
        <v>4.8416666666666668</v>
      </c>
      <c r="V10" s="263">
        <v>4.8</v>
      </c>
      <c r="W10" s="264">
        <f>VLOOKUP(V10,'ESCALA DE NOTAS VALORIZADAS'!$B$9:$C$58,2,0)</f>
        <v>274285.71428571426</v>
      </c>
      <c r="X10" s="262" t="s">
        <v>429</v>
      </c>
    </row>
    <row r="11" spans="2:24" s="71" customFormat="1" ht="34.5" customHeight="1" x14ac:dyDescent="0.25">
      <c r="B11" s="133">
        <v>73</v>
      </c>
      <c r="C11" s="134" t="s">
        <v>165</v>
      </c>
      <c r="D11" s="69">
        <v>7</v>
      </c>
      <c r="E11" s="69">
        <v>7</v>
      </c>
      <c r="F11" s="69">
        <v>7</v>
      </c>
      <c r="G11" s="68">
        <f t="shared" si="1"/>
        <v>7</v>
      </c>
      <c r="H11" s="67">
        <f t="shared" si="2"/>
        <v>2.1</v>
      </c>
      <c r="I11" s="69"/>
      <c r="J11" s="69">
        <v>7</v>
      </c>
      <c r="K11" s="69"/>
      <c r="L11" s="69">
        <v>7</v>
      </c>
      <c r="M11" s="67"/>
      <c r="N11" s="67">
        <v>7</v>
      </c>
      <c r="O11" s="67"/>
      <c r="P11" s="67"/>
      <c r="Q11" s="95">
        <f t="shared" si="3"/>
        <v>7</v>
      </c>
      <c r="R11" s="69">
        <v>1</v>
      </c>
      <c r="S11" s="82">
        <f t="shared" si="4"/>
        <v>4</v>
      </c>
      <c r="T11" s="78">
        <f t="shared" si="5"/>
        <v>2.8</v>
      </c>
      <c r="U11" s="261">
        <f t="shared" si="0"/>
        <v>4.9000000000000004</v>
      </c>
      <c r="V11" s="263">
        <v>4.9000000000000004</v>
      </c>
      <c r="W11" s="264">
        <f>VLOOKUP(V11,'ESCALA DE NOTAS VALORIZADAS'!$B$9:$C$58,2,0)</f>
        <v>280000.00000000006</v>
      </c>
      <c r="X11" s="262" t="s">
        <v>492</v>
      </c>
    </row>
    <row r="12" spans="2:24" s="71" customFormat="1" ht="34.5" customHeight="1" x14ac:dyDescent="0.25">
      <c r="B12" s="133">
        <v>77</v>
      </c>
      <c r="C12" s="134" t="s">
        <v>166</v>
      </c>
      <c r="D12" s="69">
        <v>7</v>
      </c>
      <c r="E12" s="69">
        <v>7</v>
      </c>
      <c r="F12" s="69">
        <v>7</v>
      </c>
      <c r="G12" s="68">
        <f t="shared" ref="G12:G50" si="6">(+D12+E12+F12)/3</f>
        <v>7</v>
      </c>
      <c r="H12" s="67">
        <f t="shared" si="2"/>
        <v>2.1</v>
      </c>
      <c r="I12" s="69"/>
      <c r="J12" s="69">
        <v>7</v>
      </c>
      <c r="K12" s="69"/>
      <c r="L12" s="69">
        <v>6.5</v>
      </c>
      <c r="M12" s="67"/>
      <c r="N12" s="67">
        <v>7</v>
      </c>
      <c r="O12" s="67"/>
      <c r="P12" s="67"/>
      <c r="Q12" s="95">
        <f t="shared" si="3"/>
        <v>6.833333333333333</v>
      </c>
      <c r="R12" s="69">
        <v>1</v>
      </c>
      <c r="S12" s="82">
        <f t="shared" si="4"/>
        <v>3.9166666666666665</v>
      </c>
      <c r="T12" s="78">
        <f t="shared" si="5"/>
        <v>2.7416666666666663</v>
      </c>
      <c r="U12" s="261">
        <f t="shared" si="0"/>
        <v>4.8416666666666668</v>
      </c>
      <c r="V12" s="263">
        <v>4.8</v>
      </c>
      <c r="W12" s="264">
        <f>VLOOKUP(V12,'ESCALA DE NOTAS VALORIZADAS'!$B$9:$C$58,2,0)</f>
        <v>274285.71428571426</v>
      </c>
      <c r="X12" s="262" t="s">
        <v>429</v>
      </c>
    </row>
    <row r="13" spans="2:24" s="71" customFormat="1" ht="34.5" customHeight="1" x14ac:dyDescent="0.25">
      <c r="B13" s="133">
        <v>81</v>
      </c>
      <c r="C13" s="134" t="s">
        <v>167</v>
      </c>
      <c r="D13" s="69">
        <v>7</v>
      </c>
      <c r="E13" s="69">
        <v>7</v>
      </c>
      <c r="F13" s="145">
        <v>5</v>
      </c>
      <c r="G13" s="68">
        <f t="shared" si="6"/>
        <v>6.333333333333333</v>
      </c>
      <c r="H13" s="67">
        <f t="shared" si="2"/>
        <v>1.9</v>
      </c>
      <c r="I13" s="69"/>
      <c r="J13" s="69">
        <v>7</v>
      </c>
      <c r="K13" s="69"/>
      <c r="L13" s="69">
        <v>6.5</v>
      </c>
      <c r="M13" s="67"/>
      <c r="N13" s="67">
        <v>7</v>
      </c>
      <c r="O13" s="67"/>
      <c r="P13" s="67"/>
      <c r="Q13" s="95">
        <f t="shared" si="3"/>
        <v>6.833333333333333</v>
      </c>
      <c r="R13" s="69">
        <v>1</v>
      </c>
      <c r="S13" s="82">
        <f t="shared" si="4"/>
        <v>3.9166666666666665</v>
      </c>
      <c r="T13" s="78">
        <f t="shared" si="5"/>
        <v>2.7416666666666663</v>
      </c>
      <c r="U13" s="261">
        <f t="shared" si="0"/>
        <v>4.6416666666666657</v>
      </c>
      <c r="V13" s="263">
        <v>4.5999999999999996</v>
      </c>
      <c r="W13" s="264">
        <f>VLOOKUP(V13,'ESCALA DE NOTAS VALORIZADAS'!$B$9:$C$58,2,0)</f>
        <v>262857.14285714284</v>
      </c>
      <c r="X13" s="262" t="s">
        <v>493</v>
      </c>
    </row>
    <row r="14" spans="2:24" s="71" customFormat="1" ht="34.5" customHeight="1" x14ac:dyDescent="0.25">
      <c r="B14" s="133">
        <v>83</v>
      </c>
      <c r="C14" s="134" t="s">
        <v>168</v>
      </c>
      <c r="D14" s="69">
        <v>7</v>
      </c>
      <c r="E14" s="69">
        <v>7</v>
      </c>
      <c r="F14" s="69">
        <v>7</v>
      </c>
      <c r="G14" s="68">
        <f t="shared" si="6"/>
        <v>7</v>
      </c>
      <c r="H14" s="67">
        <f t="shared" si="2"/>
        <v>2.1</v>
      </c>
      <c r="I14" s="69"/>
      <c r="J14" s="69">
        <v>7</v>
      </c>
      <c r="K14" s="69"/>
      <c r="L14" s="69">
        <v>6.5</v>
      </c>
      <c r="M14" s="67"/>
      <c r="N14" s="67">
        <v>7</v>
      </c>
      <c r="O14" s="67"/>
      <c r="P14" s="67"/>
      <c r="Q14" s="95">
        <f t="shared" si="3"/>
        <v>6.833333333333333</v>
      </c>
      <c r="R14" s="69">
        <v>7</v>
      </c>
      <c r="S14" s="82">
        <f t="shared" si="4"/>
        <v>6.9166666666666661</v>
      </c>
      <c r="T14" s="78">
        <f t="shared" si="5"/>
        <v>4.8416666666666659</v>
      </c>
      <c r="U14" s="261">
        <f t="shared" si="0"/>
        <v>6.9416666666666664</v>
      </c>
      <c r="V14" s="263">
        <v>6.9</v>
      </c>
      <c r="W14" s="264">
        <f>VLOOKUP(V14,'ESCALA DE NOTAS VALORIZADAS'!$B$9:$C$58,2,0)</f>
        <v>394285.71428571426</v>
      </c>
      <c r="X14" s="262" t="s">
        <v>494</v>
      </c>
    </row>
    <row r="15" spans="2:24" s="71" customFormat="1" ht="34.5" customHeight="1" x14ac:dyDescent="0.25">
      <c r="B15" s="133">
        <v>84</v>
      </c>
      <c r="C15" s="134" t="s">
        <v>169</v>
      </c>
      <c r="D15" s="69">
        <v>7</v>
      </c>
      <c r="E15" s="69">
        <v>1</v>
      </c>
      <c r="F15" s="69">
        <v>7</v>
      </c>
      <c r="G15" s="68">
        <f t="shared" si="6"/>
        <v>5</v>
      </c>
      <c r="H15" s="67">
        <f t="shared" si="2"/>
        <v>1.5</v>
      </c>
      <c r="I15" s="69"/>
      <c r="J15" s="69">
        <v>7</v>
      </c>
      <c r="K15" s="69"/>
      <c r="L15" s="69">
        <v>6.5</v>
      </c>
      <c r="M15" s="67"/>
      <c r="N15" s="67">
        <v>7</v>
      </c>
      <c r="O15" s="67"/>
      <c r="P15" s="67"/>
      <c r="Q15" s="95">
        <f t="shared" si="3"/>
        <v>6.833333333333333</v>
      </c>
      <c r="R15" s="69">
        <v>1</v>
      </c>
      <c r="S15" s="82">
        <f t="shared" si="4"/>
        <v>3.9166666666666665</v>
      </c>
      <c r="T15" s="78">
        <f t="shared" si="5"/>
        <v>2.7416666666666663</v>
      </c>
      <c r="U15" s="261">
        <f t="shared" si="0"/>
        <v>4.2416666666666663</v>
      </c>
      <c r="V15" s="263">
        <v>4.2</v>
      </c>
      <c r="W15" s="264">
        <f>VLOOKUP(V15,'ESCALA DE NOTAS VALORIZADAS'!$B$9:$C$58,2,0)</f>
        <v>240000</v>
      </c>
      <c r="X15" s="262" t="s">
        <v>495</v>
      </c>
    </row>
    <row r="16" spans="2:24" s="71" customFormat="1" ht="34.5" customHeight="1" x14ac:dyDescent="0.25">
      <c r="B16" s="133">
        <v>96</v>
      </c>
      <c r="C16" s="134" t="s">
        <v>170</v>
      </c>
      <c r="D16" s="69">
        <v>7</v>
      </c>
      <c r="E16" s="69">
        <v>7</v>
      </c>
      <c r="F16" s="145">
        <v>5</v>
      </c>
      <c r="G16" s="68">
        <f t="shared" si="6"/>
        <v>6.333333333333333</v>
      </c>
      <c r="H16" s="67">
        <f t="shared" si="2"/>
        <v>1.9</v>
      </c>
      <c r="I16" s="69"/>
      <c r="J16" s="69">
        <v>7</v>
      </c>
      <c r="K16" s="69"/>
      <c r="L16" s="69">
        <v>6.5</v>
      </c>
      <c r="M16" s="67"/>
      <c r="N16" s="67">
        <v>7</v>
      </c>
      <c r="O16" s="67"/>
      <c r="P16" s="67"/>
      <c r="Q16" s="95">
        <f t="shared" si="3"/>
        <v>6.833333333333333</v>
      </c>
      <c r="R16" s="69">
        <v>1</v>
      </c>
      <c r="S16" s="82">
        <f t="shared" si="4"/>
        <v>3.9166666666666665</v>
      </c>
      <c r="T16" s="78">
        <f t="shared" si="5"/>
        <v>2.7416666666666663</v>
      </c>
      <c r="U16" s="261">
        <f t="shared" si="0"/>
        <v>4.6416666666666657</v>
      </c>
      <c r="V16" s="263">
        <v>4.5999999999999996</v>
      </c>
      <c r="W16" s="264">
        <f>VLOOKUP(V16,'ESCALA DE NOTAS VALORIZADAS'!$B$9:$C$58,2,0)</f>
        <v>262857.14285714284</v>
      </c>
      <c r="X16" s="239" t="s">
        <v>494</v>
      </c>
    </row>
    <row r="17" spans="2:24" s="71" customFormat="1" ht="34.5" customHeight="1" x14ac:dyDescent="0.25">
      <c r="B17" s="133">
        <v>107</v>
      </c>
      <c r="C17" s="134" t="s">
        <v>171</v>
      </c>
      <c r="D17" s="69">
        <v>7</v>
      </c>
      <c r="E17" s="69">
        <v>1</v>
      </c>
      <c r="F17" s="69">
        <v>5</v>
      </c>
      <c r="G17" s="68">
        <f t="shared" si="6"/>
        <v>4.333333333333333</v>
      </c>
      <c r="H17" s="67">
        <f t="shared" si="2"/>
        <v>1.2999999999999998</v>
      </c>
      <c r="I17" s="69"/>
      <c r="J17" s="69">
        <v>7</v>
      </c>
      <c r="K17" s="69"/>
      <c r="L17" s="69">
        <v>7</v>
      </c>
      <c r="M17" s="67"/>
      <c r="N17" s="67">
        <v>7</v>
      </c>
      <c r="O17" s="67"/>
      <c r="P17" s="67"/>
      <c r="Q17" s="95">
        <f t="shared" si="3"/>
        <v>7</v>
      </c>
      <c r="R17" s="69">
        <v>1</v>
      </c>
      <c r="S17" s="82">
        <f t="shared" si="4"/>
        <v>4</v>
      </c>
      <c r="T17" s="78">
        <f t="shared" si="5"/>
        <v>2.8</v>
      </c>
      <c r="U17" s="261">
        <f t="shared" si="0"/>
        <v>4.0999999999999996</v>
      </c>
      <c r="V17" s="263">
        <v>4.0999999999999996</v>
      </c>
      <c r="W17" s="264">
        <f>VLOOKUP(V17,'ESCALA DE NOTAS VALORIZADAS'!$B$9:$C$58,2,0)</f>
        <v>234285.71428571426</v>
      </c>
      <c r="X17" s="262" t="s">
        <v>496</v>
      </c>
    </row>
    <row r="18" spans="2:24" s="71" customFormat="1" ht="34.5" customHeight="1" x14ac:dyDescent="0.25">
      <c r="B18" s="133">
        <v>111</v>
      </c>
      <c r="C18" s="134" t="s">
        <v>172</v>
      </c>
      <c r="D18" s="69">
        <v>7</v>
      </c>
      <c r="E18" s="69">
        <v>7</v>
      </c>
      <c r="F18" s="69">
        <v>7</v>
      </c>
      <c r="G18" s="68">
        <f t="shared" si="6"/>
        <v>7</v>
      </c>
      <c r="H18" s="67">
        <f t="shared" si="2"/>
        <v>2.1</v>
      </c>
      <c r="I18" s="69"/>
      <c r="J18" s="69">
        <v>7</v>
      </c>
      <c r="K18" s="69"/>
      <c r="L18" s="69">
        <v>6.5</v>
      </c>
      <c r="M18" s="67"/>
      <c r="N18" s="67">
        <v>7</v>
      </c>
      <c r="O18" s="67"/>
      <c r="P18" s="67"/>
      <c r="Q18" s="95">
        <f t="shared" si="3"/>
        <v>6.833333333333333</v>
      </c>
      <c r="R18" s="69">
        <v>1</v>
      </c>
      <c r="S18" s="82">
        <f t="shared" si="4"/>
        <v>3.9166666666666665</v>
      </c>
      <c r="T18" s="78">
        <f t="shared" si="5"/>
        <v>2.7416666666666663</v>
      </c>
      <c r="U18" s="261">
        <f t="shared" si="0"/>
        <v>4.8416666666666668</v>
      </c>
      <c r="V18" s="263">
        <v>4.8</v>
      </c>
      <c r="W18" s="264">
        <f>VLOOKUP(V18,'ESCALA DE NOTAS VALORIZADAS'!$B$9:$C$58,2,0)</f>
        <v>274285.71428571426</v>
      </c>
      <c r="X18" s="262" t="s">
        <v>494</v>
      </c>
    </row>
    <row r="19" spans="2:24" s="71" customFormat="1" ht="34.5" customHeight="1" x14ac:dyDescent="0.25">
      <c r="B19" s="133">
        <v>115</v>
      </c>
      <c r="C19" s="134" t="s">
        <v>173</v>
      </c>
      <c r="D19" s="69">
        <v>7</v>
      </c>
      <c r="E19" s="69">
        <v>7</v>
      </c>
      <c r="F19" s="69">
        <v>7</v>
      </c>
      <c r="G19" s="68">
        <f t="shared" si="6"/>
        <v>7</v>
      </c>
      <c r="H19" s="67">
        <f t="shared" si="2"/>
        <v>2.1</v>
      </c>
      <c r="I19" s="69"/>
      <c r="J19" s="69">
        <v>7</v>
      </c>
      <c r="K19" s="69"/>
      <c r="L19" s="69">
        <v>6.5</v>
      </c>
      <c r="M19" s="67"/>
      <c r="N19" s="67">
        <v>7</v>
      </c>
      <c r="O19" s="67"/>
      <c r="P19" s="67"/>
      <c r="Q19" s="95">
        <f t="shared" si="3"/>
        <v>6.833333333333333</v>
      </c>
      <c r="R19" s="69">
        <v>7</v>
      </c>
      <c r="S19" s="82">
        <f t="shared" si="4"/>
        <v>6.9166666666666661</v>
      </c>
      <c r="T19" s="78">
        <f t="shared" si="5"/>
        <v>4.8416666666666659</v>
      </c>
      <c r="U19" s="261">
        <f t="shared" si="0"/>
        <v>6.9416666666666664</v>
      </c>
      <c r="V19" s="263">
        <v>6.9</v>
      </c>
      <c r="W19" s="264">
        <f>VLOOKUP(V19,'ESCALA DE NOTAS VALORIZADAS'!$B$9:$C$58,2,0)</f>
        <v>394285.71428571426</v>
      </c>
      <c r="X19" s="262" t="s">
        <v>421</v>
      </c>
    </row>
    <row r="20" spans="2:24" s="71" customFormat="1" ht="34.5" customHeight="1" x14ac:dyDescent="0.25">
      <c r="B20" s="133">
        <v>118</v>
      </c>
      <c r="C20" s="134" t="s">
        <v>174</v>
      </c>
      <c r="D20" s="69">
        <v>7</v>
      </c>
      <c r="E20" s="69">
        <v>7</v>
      </c>
      <c r="F20" s="69">
        <v>7</v>
      </c>
      <c r="G20" s="68">
        <f t="shared" si="6"/>
        <v>7</v>
      </c>
      <c r="H20" s="67">
        <f t="shared" si="2"/>
        <v>2.1</v>
      </c>
      <c r="I20" s="69"/>
      <c r="J20" s="69">
        <v>7</v>
      </c>
      <c r="K20" s="69"/>
      <c r="L20" s="69">
        <v>6.5</v>
      </c>
      <c r="M20" s="67"/>
      <c r="N20" s="67">
        <v>7</v>
      </c>
      <c r="O20" s="67"/>
      <c r="P20" s="67"/>
      <c r="Q20" s="95">
        <f t="shared" si="3"/>
        <v>6.833333333333333</v>
      </c>
      <c r="R20" s="69">
        <v>1</v>
      </c>
      <c r="S20" s="82">
        <f t="shared" si="4"/>
        <v>3.9166666666666665</v>
      </c>
      <c r="T20" s="78">
        <f t="shared" si="5"/>
        <v>2.7416666666666663</v>
      </c>
      <c r="U20" s="261">
        <f t="shared" si="0"/>
        <v>4.8416666666666668</v>
      </c>
      <c r="V20" s="263">
        <v>4.8</v>
      </c>
      <c r="W20" s="264">
        <f>VLOOKUP(V20,'ESCALA DE NOTAS VALORIZADAS'!$B$9:$C$58,2,0)</f>
        <v>274285.71428571426</v>
      </c>
      <c r="X20" s="262" t="s">
        <v>421</v>
      </c>
    </row>
    <row r="21" spans="2:24" s="71" customFormat="1" ht="34.5" customHeight="1" x14ac:dyDescent="0.25">
      <c r="B21" s="133">
        <v>126</v>
      </c>
      <c r="C21" s="135" t="s">
        <v>175</v>
      </c>
      <c r="D21" s="69">
        <v>7</v>
      </c>
      <c r="E21" s="69">
        <v>1</v>
      </c>
      <c r="F21" s="69">
        <v>5</v>
      </c>
      <c r="G21" s="68">
        <f t="shared" si="6"/>
        <v>4.333333333333333</v>
      </c>
      <c r="H21" s="67">
        <f t="shared" si="2"/>
        <v>1.2999999999999998</v>
      </c>
      <c r="I21" s="69"/>
      <c r="J21" s="69">
        <v>7</v>
      </c>
      <c r="K21" s="69"/>
      <c r="L21" s="69">
        <v>6.5</v>
      </c>
      <c r="M21" s="67"/>
      <c r="N21" s="67">
        <v>7</v>
      </c>
      <c r="O21" s="67"/>
      <c r="P21" s="67"/>
      <c r="Q21" s="95">
        <f t="shared" si="3"/>
        <v>6.833333333333333</v>
      </c>
      <c r="R21" s="69">
        <v>1</v>
      </c>
      <c r="S21" s="82">
        <f t="shared" si="4"/>
        <v>3.9166666666666665</v>
      </c>
      <c r="T21" s="78">
        <f t="shared" si="5"/>
        <v>2.7416666666666663</v>
      </c>
      <c r="U21" s="261">
        <f t="shared" si="0"/>
        <v>4.0416666666666661</v>
      </c>
      <c r="V21" s="263">
        <v>4</v>
      </c>
      <c r="W21" s="264">
        <f>VLOOKUP(V21,'ESCALA DE NOTAS VALORIZADAS'!$B$9:$C$58,2,0)</f>
        <v>228571.42857142858</v>
      </c>
      <c r="X21" s="262" t="s">
        <v>418</v>
      </c>
    </row>
    <row r="22" spans="2:24" s="71" customFormat="1" ht="34.5" customHeight="1" x14ac:dyDescent="0.25">
      <c r="B22" s="133">
        <v>130</v>
      </c>
      <c r="C22" s="134" t="s">
        <v>176</v>
      </c>
      <c r="D22" s="69">
        <v>1</v>
      </c>
      <c r="E22" s="69">
        <v>1</v>
      </c>
      <c r="F22" s="69">
        <v>5</v>
      </c>
      <c r="G22" s="68">
        <f t="shared" si="6"/>
        <v>2.3333333333333335</v>
      </c>
      <c r="H22" s="67">
        <f t="shared" si="2"/>
        <v>0.70000000000000007</v>
      </c>
      <c r="I22" s="69"/>
      <c r="J22" s="69">
        <v>4</v>
      </c>
      <c r="K22" s="69"/>
      <c r="L22" s="69">
        <v>6.5</v>
      </c>
      <c r="M22" s="67"/>
      <c r="N22" s="67">
        <v>7</v>
      </c>
      <c r="O22" s="67"/>
      <c r="P22" s="67"/>
      <c r="Q22" s="95">
        <f t="shared" si="3"/>
        <v>5.833333333333333</v>
      </c>
      <c r="R22" s="69">
        <v>1</v>
      </c>
      <c r="S22" s="82">
        <f t="shared" si="4"/>
        <v>3.4166666666666665</v>
      </c>
      <c r="T22" s="78">
        <f t="shared" si="5"/>
        <v>2.3916666666666666</v>
      </c>
      <c r="U22" s="261">
        <f t="shared" si="0"/>
        <v>3.0916666666666668</v>
      </c>
      <c r="V22" s="263">
        <v>3.1</v>
      </c>
      <c r="W22" s="264">
        <f>VLOOKUP(V22,'ESCALA DE NOTAS VALORIZADAS'!$B$9:$C$58,2,0)</f>
        <v>177142.85714285713</v>
      </c>
      <c r="X22" s="262" t="s">
        <v>416</v>
      </c>
    </row>
    <row r="23" spans="2:24" s="71" customFormat="1" ht="34.5" customHeight="1" x14ac:dyDescent="0.25">
      <c r="B23" s="133">
        <v>131</v>
      </c>
      <c r="C23" s="134" t="s">
        <v>177</v>
      </c>
      <c r="D23" s="69">
        <v>7</v>
      </c>
      <c r="E23" s="69">
        <v>7</v>
      </c>
      <c r="F23" s="145">
        <v>5</v>
      </c>
      <c r="G23" s="68">
        <f t="shared" si="6"/>
        <v>6.333333333333333</v>
      </c>
      <c r="H23" s="67">
        <f t="shared" si="2"/>
        <v>1.9</v>
      </c>
      <c r="I23" s="69"/>
      <c r="J23" s="69">
        <v>7</v>
      </c>
      <c r="K23" s="69"/>
      <c r="L23" s="69">
        <v>6.5</v>
      </c>
      <c r="M23" s="67"/>
      <c r="N23" s="67">
        <v>7</v>
      </c>
      <c r="O23" s="67"/>
      <c r="P23" s="67"/>
      <c r="Q23" s="95">
        <f t="shared" si="3"/>
        <v>6.833333333333333</v>
      </c>
      <c r="R23" s="69">
        <v>1</v>
      </c>
      <c r="S23" s="82">
        <f t="shared" si="4"/>
        <v>3.9166666666666665</v>
      </c>
      <c r="T23" s="78">
        <f t="shared" si="5"/>
        <v>2.7416666666666663</v>
      </c>
      <c r="U23" s="261">
        <f t="shared" si="0"/>
        <v>4.6416666666666657</v>
      </c>
      <c r="V23" s="263">
        <v>4.5999999999999996</v>
      </c>
      <c r="W23" s="264">
        <f>VLOOKUP(V23,'ESCALA DE NOTAS VALORIZADAS'!$B$9:$C$58,2,0)</f>
        <v>262857.14285714284</v>
      </c>
      <c r="X23" s="262" t="s">
        <v>421</v>
      </c>
    </row>
    <row r="24" spans="2:24" s="71" customFormat="1" ht="34.5" customHeight="1" x14ac:dyDescent="0.25">
      <c r="B24" s="133">
        <v>136</v>
      </c>
      <c r="C24" s="134" t="s">
        <v>178</v>
      </c>
      <c r="D24" s="69">
        <v>7</v>
      </c>
      <c r="E24" s="69">
        <v>7</v>
      </c>
      <c r="F24" s="69">
        <v>7</v>
      </c>
      <c r="G24" s="68">
        <f t="shared" si="6"/>
        <v>7</v>
      </c>
      <c r="H24" s="67">
        <f t="shared" si="2"/>
        <v>2.1</v>
      </c>
      <c r="I24" s="69"/>
      <c r="J24" s="69">
        <v>7</v>
      </c>
      <c r="K24" s="69"/>
      <c r="L24" s="69">
        <v>7</v>
      </c>
      <c r="M24" s="67"/>
      <c r="N24" s="67">
        <v>7</v>
      </c>
      <c r="O24" s="67"/>
      <c r="P24" s="67"/>
      <c r="Q24" s="95">
        <f t="shared" si="3"/>
        <v>7</v>
      </c>
      <c r="R24" s="69">
        <v>7</v>
      </c>
      <c r="S24" s="82">
        <f t="shared" si="4"/>
        <v>7</v>
      </c>
      <c r="T24" s="78">
        <f t="shared" si="5"/>
        <v>4.8999999999999995</v>
      </c>
      <c r="U24" s="261">
        <f t="shared" si="0"/>
        <v>7</v>
      </c>
      <c r="V24" s="263">
        <v>7</v>
      </c>
      <c r="W24" s="264">
        <f>VLOOKUP(V24,'ESCALA DE NOTAS VALORIZADAS'!$B$9:$C$58,2,0)</f>
        <v>400000</v>
      </c>
      <c r="X24" s="262" t="s">
        <v>497</v>
      </c>
    </row>
    <row r="25" spans="2:24" s="71" customFormat="1" ht="34.5" customHeight="1" x14ac:dyDescent="0.25">
      <c r="B25" s="133">
        <v>149</v>
      </c>
      <c r="C25" s="134" t="s">
        <v>179</v>
      </c>
      <c r="D25" s="69">
        <v>7</v>
      </c>
      <c r="E25" s="69">
        <v>7</v>
      </c>
      <c r="F25" s="145">
        <v>5</v>
      </c>
      <c r="G25" s="68">
        <f t="shared" si="6"/>
        <v>6.333333333333333</v>
      </c>
      <c r="H25" s="67">
        <f t="shared" si="2"/>
        <v>1.9</v>
      </c>
      <c r="I25" s="69"/>
      <c r="J25" s="69">
        <v>7</v>
      </c>
      <c r="K25" s="69"/>
      <c r="L25" s="69">
        <v>7</v>
      </c>
      <c r="M25" s="67"/>
      <c r="N25" s="67">
        <v>7</v>
      </c>
      <c r="O25" s="67"/>
      <c r="P25" s="67"/>
      <c r="Q25" s="95">
        <f t="shared" si="3"/>
        <v>7</v>
      </c>
      <c r="R25" s="69">
        <v>7</v>
      </c>
      <c r="S25" s="82">
        <f t="shared" si="4"/>
        <v>7</v>
      </c>
      <c r="T25" s="78">
        <f t="shared" si="5"/>
        <v>4.8999999999999995</v>
      </c>
      <c r="U25" s="261">
        <f t="shared" si="0"/>
        <v>6.7999999999999989</v>
      </c>
      <c r="V25" s="263">
        <v>6.8</v>
      </c>
      <c r="W25" s="264">
        <f>VLOOKUP(V25,'ESCALA DE NOTAS VALORIZADAS'!$B$9:$C$58,2,0)</f>
        <v>388571.42857142858</v>
      </c>
      <c r="X25" s="262" t="s">
        <v>498</v>
      </c>
    </row>
    <row r="26" spans="2:24" s="71" customFormat="1" ht="34.5" customHeight="1" x14ac:dyDescent="0.25">
      <c r="B26" s="133">
        <v>158</v>
      </c>
      <c r="C26" s="134" t="s">
        <v>180</v>
      </c>
      <c r="D26" s="69">
        <v>7</v>
      </c>
      <c r="E26" s="69">
        <v>1</v>
      </c>
      <c r="F26" s="173">
        <v>5</v>
      </c>
      <c r="G26" s="68">
        <f t="shared" si="6"/>
        <v>4.333333333333333</v>
      </c>
      <c r="H26" s="67">
        <f t="shared" si="2"/>
        <v>1.2999999999999998</v>
      </c>
      <c r="I26" s="69"/>
      <c r="J26" s="69">
        <v>7</v>
      </c>
      <c r="K26" s="69"/>
      <c r="L26" s="69">
        <v>7</v>
      </c>
      <c r="M26" s="67"/>
      <c r="N26" s="67">
        <v>7</v>
      </c>
      <c r="O26" s="67"/>
      <c r="P26" s="67"/>
      <c r="Q26" s="95">
        <f t="shared" si="3"/>
        <v>7</v>
      </c>
      <c r="R26" s="69">
        <v>1</v>
      </c>
      <c r="S26" s="82">
        <f t="shared" si="4"/>
        <v>4</v>
      </c>
      <c r="T26" s="78">
        <f t="shared" si="5"/>
        <v>2.8</v>
      </c>
      <c r="U26" s="261">
        <f t="shared" si="0"/>
        <v>4.0999999999999996</v>
      </c>
      <c r="V26" s="263">
        <v>4.0999999999999996</v>
      </c>
      <c r="W26" s="264">
        <f>VLOOKUP(V26,'ESCALA DE NOTAS VALORIZADAS'!$B$9:$C$58,2,0)</f>
        <v>234285.71428571426</v>
      </c>
      <c r="X26" s="262" t="s">
        <v>499</v>
      </c>
    </row>
    <row r="27" spans="2:24" s="71" customFormat="1" ht="34.5" customHeight="1" x14ac:dyDescent="0.25">
      <c r="B27" s="133">
        <v>164</v>
      </c>
      <c r="C27" s="134" t="s">
        <v>181</v>
      </c>
      <c r="D27" s="69">
        <v>7</v>
      </c>
      <c r="E27" s="69">
        <v>1</v>
      </c>
      <c r="F27" s="145">
        <v>5</v>
      </c>
      <c r="G27" s="68">
        <f t="shared" si="6"/>
        <v>4.333333333333333</v>
      </c>
      <c r="H27" s="67">
        <f t="shared" si="2"/>
        <v>1.2999999999999998</v>
      </c>
      <c r="I27" s="69"/>
      <c r="J27" s="69">
        <v>7</v>
      </c>
      <c r="K27" s="69"/>
      <c r="L27" s="69">
        <v>6.5</v>
      </c>
      <c r="M27" s="67"/>
      <c r="N27" s="67">
        <v>7</v>
      </c>
      <c r="O27" s="67"/>
      <c r="P27" s="67"/>
      <c r="Q27" s="95">
        <f t="shared" si="3"/>
        <v>6.833333333333333</v>
      </c>
      <c r="R27" s="69">
        <v>1</v>
      </c>
      <c r="S27" s="82">
        <f t="shared" si="4"/>
        <v>3.9166666666666665</v>
      </c>
      <c r="T27" s="78">
        <f t="shared" si="5"/>
        <v>2.7416666666666663</v>
      </c>
      <c r="U27" s="261">
        <f t="shared" si="0"/>
        <v>4.0416666666666661</v>
      </c>
      <c r="V27" s="263">
        <v>4</v>
      </c>
      <c r="W27" s="264">
        <f>VLOOKUP(V27,'ESCALA DE NOTAS VALORIZADAS'!$B$9:$C$58,2,0)</f>
        <v>228571.42857142858</v>
      </c>
      <c r="X27" s="262" t="s">
        <v>429</v>
      </c>
    </row>
    <row r="28" spans="2:24" s="71" customFormat="1" ht="34.5" customHeight="1" x14ac:dyDescent="0.25">
      <c r="B28" s="133">
        <v>165</v>
      </c>
      <c r="C28" s="134" t="s">
        <v>182</v>
      </c>
      <c r="D28" s="69">
        <v>7</v>
      </c>
      <c r="E28" s="69">
        <v>7</v>
      </c>
      <c r="F28" s="145">
        <v>5</v>
      </c>
      <c r="G28" s="68">
        <f t="shared" si="6"/>
        <v>6.333333333333333</v>
      </c>
      <c r="H28" s="67">
        <f t="shared" si="2"/>
        <v>1.9</v>
      </c>
      <c r="I28" s="69"/>
      <c r="J28" s="69">
        <v>7</v>
      </c>
      <c r="K28" s="69"/>
      <c r="L28" s="69">
        <v>6.5</v>
      </c>
      <c r="M28" s="67"/>
      <c r="N28" s="67">
        <v>7</v>
      </c>
      <c r="O28" s="67"/>
      <c r="P28" s="67"/>
      <c r="Q28" s="95">
        <f t="shared" si="3"/>
        <v>6.833333333333333</v>
      </c>
      <c r="R28" s="69">
        <v>1</v>
      </c>
      <c r="S28" s="82">
        <f t="shared" si="4"/>
        <v>3.9166666666666665</v>
      </c>
      <c r="T28" s="78">
        <f t="shared" si="5"/>
        <v>2.7416666666666663</v>
      </c>
      <c r="U28" s="261">
        <f t="shared" si="0"/>
        <v>4.6416666666666657</v>
      </c>
      <c r="V28" s="263">
        <v>4.5999999999999996</v>
      </c>
      <c r="W28" s="264">
        <f>VLOOKUP(V28,'ESCALA DE NOTAS VALORIZADAS'!$B$9:$C$58,2,0)</f>
        <v>262857.14285714284</v>
      </c>
      <c r="X28" s="262" t="s">
        <v>421</v>
      </c>
    </row>
    <row r="29" spans="2:24" s="71" customFormat="1" ht="34.5" customHeight="1" x14ac:dyDescent="0.25">
      <c r="B29" s="133">
        <v>168</v>
      </c>
      <c r="C29" s="134" t="s">
        <v>183</v>
      </c>
      <c r="D29" s="69">
        <v>7</v>
      </c>
      <c r="E29" s="69">
        <v>7</v>
      </c>
      <c r="F29" s="69">
        <v>7</v>
      </c>
      <c r="G29" s="68">
        <f t="shared" si="6"/>
        <v>7</v>
      </c>
      <c r="H29" s="67">
        <f t="shared" si="2"/>
        <v>2.1</v>
      </c>
      <c r="I29" s="69"/>
      <c r="J29" s="69">
        <v>7</v>
      </c>
      <c r="K29" s="69"/>
      <c r="L29" s="69">
        <v>6.5</v>
      </c>
      <c r="M29" s="67"/>
      <c r="N29" s="67">
        <v>7</v>
      </c>
      <c r="O29" s="67"/>
      <c r="P29" s="67"/>
      <c r="Q29" s="95">
        <f t="shared" si="3"/>
        <v>6.833333333333333</v>
      </c>
      <c r="R29" s="69">
        <v>4</v>
      </c>
      <c r="S29" s="82">
        <f t="shared" si="4"/>
        <v>5.4166666666666661</v>
      </c>
      <c r="T29" s="78">
        <f t="shared" si="5"/>
        <v>3.7916666666666661</v>
      </c>
      <c r="U29" s="261">
        <f t="shared" si="0"/>
        <v>5.8916666666666657</v>
      </c>
      <c r="V29" s="263">
        <v>5.9</v>
      </c>
      <c r="W29" s="264">
        <f>VLOOKUP(V29,'ESCALA DE NOTAS VALORIZADAS'!$B$9:$C$58,2,0)</f>
        <v>337142.85714285716</v>
      </c>
      <c r="X29" s="262" t="s">
        <v>421</v>
      </c>
    </row>
    <row r="30" spans="2:24" s="71" customFormat="1" ht="34.5" customHeight="1" x14ac:dyDescent="0.25">
      <c r="B30" s="133">
        <v>170</v>
      </c>
      <c r="C30" s="134" t="s">
        <v>184</v>
      </c>
      <c r="D30" s="69">
        <v>7</v>
      </c>
      <c r="E30" s="69">
        <v>7</v>
      </c>
      <c r="F30" s="145">
        <v>5</v>
      </c>
      <c r="G30" s="68">
        <f t="shared" si="6"/>
        <v>6.333333333333333</v>
      </c>
      <c r="H30" s="67">
        <f t="shared" si="2"/>
        <v>1.9</v>
      </c>
      <c r="I30" s="69"/>
      <c r="J30" s="69">
        <v>7</v>
      </c>
      <c r="K30" s="69"/>
      <c r="L30" s="69">
        <v>6</v>
      </c>
      <c r="M30" s="67"/>
      <c r="N30" s="67">
        <v>7</v>
      </c>
      <c r="O30" s="67"/>
      <c r="P30" s="67"/>
      <c r="Q30" s="95">
        <f t="shared" si="3"/>
        <v>6.666666666666667</v>
      </c>
      <c r="R30" s="69">
        <v>1</v>
      </c>
      <c r="S30" s="82">
        <f t="shared" si="4"/>
        <v>3.8333333333333335</v>
      </c>
      <c r="T30" s="78">
        <f t="shared" si="5"/>
        <v>2.6833333333333331</v>
      </c>
      <c r="U30" s="261">
        <f t="shared" si="0"/>
        <v>4.583333333333333</v>
      </c>
      <c r="V30" s="263">
        <v>4.5999999999999996</v>
      </c>
      <c r="W30" s="264">
        <f>VLOOKUP(V30,'ESCALA DE NOTAS VALORIZADAS'!$B$9:$C$58,2,0)</f>
        <v>262857.14285714284</v>
      </c>
      <c r="X30" s="262" t="s">
        <v>500</v>
      </c>
    </row>
    <row r="31" spans="2:24" s="71" customFormat="1" ht="34.5" customHeight="1" x14ac:dyDescent="0.25">
      <c r="B31" s="133">
        <v>184</v>
      </c>
      <c r="C31" s="134" t="s">
        <v>185</v>
      </c>
      <c r="D31" s="69">
        <v>7</v>
      </c>
      <c r="E31" s="69">
        <v>1</v>
      </c>
      <c r="F31" s="69">
        <v>7</v>
      </c>
      <c r="G31" s="68">
        <f t="shared" si="6"/>
        <v>5</v>
      </c>
      <c r="H31" s="67">
        <f t="shared" si="2"/>
        <v>1.5</v>
      </c>
      <c r="I31" s="69"/>
      <c r="J31" s="69">
        <v>7</v>
      </c>
      <c r="K31" s="69"/>
      <c r="L31" s="69">
        <v>7</v>
      </c>
      <c r="M31" s="67"/>
      <c r="N31" s="67">
        <v>7</v>
      </c>
      <c r="O31" s="67"/>
      <c r="P31" s="67"/>
      <c r="Q31" s="95">
        <f t="shared" si="3"/>
        <v>7</v>
      </c>
      <c r="R31" s="69">
        <v>1</v>
      </c>
      <c r="S31" s="82">
        <f t="shared" si="4"/>
        <v>4</v>
      </c>
      <c r="T31" s="78">
        <f t="shared" si="5"/>
        <v>2.8</v>
      </c>
      <c r="U31" s="261">
        <f t="shared" si="0"/>
        <v>4.3</v>
      </c>
      <c r="V31" s="263">
        <v>4.3</v>
      </c>
      <c r="W31" s="264">
        <f>VLOOKUP(V31,'ESCALA DE NOTAS VALORIZADAS'!$B$9:$C$58,2,0)</f>
        <v>245714.28571428571</v>
      </c>
      <c r="X31" s="262" t="s">
        <v>494</v>
      </c>
    </row>
    <row r="32" spans="2:24" s="71" customFormat="1" ht="34.5" customHeight="1" x14ac:dyDescent="0.25">
      <c r="B32" s="133">
        <v>194</v>
      </c>
      <c r="C32" s="134" t="s">
        <v>186</v>
      </c>
      <c r="D32" s="69">
        <v>7</v>
      </c>
      <c r="E32" s="69">
        <v>7</v>
      </c>
      <c r="F32" s="69">
        <v>7</v>
      </c>
      <c r="G32" s="68">
        <f t="shared" si="6"/>
        <v>7</v>
      </c>
      <c r="H32" s="67">
        <f t="shared" si="2"/>
        <v>2.1</v>
      </c>
      <c r="I32" s="69"/>
      <c r="J32" s="69">
        <v>7</v>
      </c>
      <c r="K32" s="69"/>
      <c r="L32" s="69">
        <v>6.5</v>
      </c>
      <c r="M32" s="67"/>
      <c r="N32" s="67">
        <v>7</v>
      </c>
      <c r="O32" s="67"/>
      <c r="P32" s="67"/>
      <c r="Q32" s="95">
        <f t="shared" si="3"/>
        <v>6.833333333333333</v>
      </c>
      <c r="R32" s="69">
        <v>1</v>
      </c>
      <c r="S32" s="82">
        <f t="shared" si="4"/>
        <v>3.9166666666666665</v>
      </c>
      <c r="T32" s="78">
        <f t="shared" si="5"/>
        <v>2.7416666666666663</v>
      </c>
      <c r="U32" s="261">
        <f t="shared" si="0"/>
        <v>4.8416666666666668</v>
      </c>
      <c r="V32" s="263">
        <v>4.8</v>
      </c>
      <c r="W32" s="264">
        <f>VLOOKUP(V32,'ESCALA DE NOTAS VALORIZADAS'!$B$9:$C$58,2,0)</f>
        <v>274285.71428571426</v>
      </c>
      <c r="X32" s="262" t="s">
        <v>501</v>
      </c>
    </row>
    <row r="33" spans="2:24" s="71" customFormat="1" ht="34.5" customHeight="1" x14ac:dyDescent="0.25">
      <c r="B33" s="133">
        <v>196</v>
      </c>
      <c r="C33" s="134" t="s">
        <v>187</v>
      </c>
      <c r="D33" s="69">
        <v>7</v>
      </c>
      <c r="E33" s="69">
        <v>7</v>
      </c>
      <c r="F33" s="69">
        <v>7</v>
      </c>
      <c r="G33" s="68">
        <f t="shared" si="6"/>
        <v>7</v>
      </c>
      <c r="H33" s="67">
        <f t="shared" si="2"/>
        <v>2.1</v>
      </c>
      <c r="I33" s="69"/>
      <c r="J33" s="69">
        <v>7</v>
      </c>
      <c r="K33" s="69"/>
      <c r="L33" s="69">
        <v>6.5</v>
      </c>
      <c r="M33" s="67"/>
      <c r="N33" s="67">
        <v>7</v>
      </c>
      <c r="O33" s="67"/>
      <c r="P33" s="67"/>
      <c r="Q33" s="95">
        <f t="shared" si="3"/>
        <v>6.833333333333333</v>
      </c>
      <c r="R33" s="69">
        <v>1</v>
      </c>
      <c r="S33" s="82">
        <f t="shared" si="4"/>
        <v>3.9166666666666665</v>
      </c>
      <c r="T33" s="78">
        <f t="shared" si="5"/>
        <v>2.7416666666666663</v>
      </c>
      <c r="U33" s="261">
        <f t="shared" si="0"/>
        <v>4.8416666666666668</v>
      </c>
      <c r="V33" s="263">
        <v>4.8</v>
      </c>
      <c r="W33" s="264">
        <f>VLOOKUP(V33,'ESCALA DE NOTAS VALORIZADAS'!$B$9:$C$58,2,0)</f>
        <v>274285.71428571426</v>
      </c>
      <c r="X33" s="262" t="s">
        <v>502</v>
      </c>
    </row>
    <row r="34" spans="2:24" s="71" customFormat="1" ht="34.5" customHeight="1" x14ac:dyDescent="0.25">
      <c r="B34" s="133">
        <v>202</v>
      </c>
      <c r="C34" s="134" t="s">
        <v>188</v>
      </c>
      <c r="D34" s="69">
        <v>7</v>
      </c>
      <c r="E34" s="69">
        <v>7</v>
      </c>
      <c r="F34" s="145">
        <v>5</v>
      </c>
      <c r="G34" s="68">
        <f t="shared" si="6"/>
        <v>6.333333333333333</v>
      </c>
      <c r="H34" s="67">
        <f t="shared" si="2"/>
        <v>1.9</v>
      </c>
      <c r="I34" s="69"/>
      <c r="J34" s="69">
        <v>7</v>
      </c>
      <c r="K34" s="69"/>
      <c r="L34" s="69">
        <v>7</v>
      </c>
      <c r="M34" s="67"/>
      <c r="N34" s="67">
        <v>7</v>
      </c>
      <c r="O34" s="67"/>
      <c r="P34" s="67"/>
      <c r="Q34" s="95">
        <f t="shared" si="3"/>
        <v>7</v>
      </c>
      <c r="R34" s="69">
        <v>1</v>
      </c>
      <c r="S34" s="82">
        <f t="shared" si="4"/>
        <v>4</v>
      </c>
      <c r="T34" s="78">
        <f t="shared" si="5"/>
        <v>2.8</v>
      </c>
      <c r="U34" s="261">
        <f t="shared" si="0"/>
        <v>4.6999999999999993</v>
      </c>
      <c r="V34" s="263">
        <v>4.7</v>
      </c>
      <c r="W34" s="264">
        <f>VLOOKUP(V34,'ESCALA DE NOTAS VALORIZADAS'!$B$9:$C$58,2,0)</f>
        <v>268571.42857142858</v>
      </c>
      <c r="X34" s="262" t="s">
        <v>503</v>
      </c>
    </row>
    <row r="35" spans="2:24" s="71" customFormat="1" ht="34.5" customHeight="1" x14ac:dyDescent="0.25">
      <c r="B35" s="133">
        <v>212</v>
      </c>
      <c r="C35" s="134" t="s">
        <v>189</v>
      </c>
      <c r="D35" s="69">
        <v>7</v>
      </c>
      <c r="E35" s="69">
        <v>7</v>
      </c>
      <c r="F35" s="145">
        <v>5</v>
      </c>
      <c r="G35" s="68">
        <f t="shared" si="6"/>
        <v>6.333333333333333</v>
      </c>
      <c r="H35" s="67">
        <f t="shared" si="2"/>
        <v>1.9</v>
      </c>
      <c r="I35" s="69"/>
      <c r="J35" s="69">
        <v>7</v>
      </c>
      <c r="K35" s="69"/>
      <c r="L35" s="69">
        <v>6.5</v>
      </c>
      <c r="M35" s="67"/>
      <c r="N35" s="67">
        <v>7</v>
      </c>
      <c r="O35" s="67"/>
      <c r="P35" s="67"/>
      <c r="Q35" s="95">
        <f t="shared" si="3"/>
        <v>6.833333333333333</v>
      </c>
      <c r="R35" s="69">
        <v>7</v>
      </c>
      <c r="S35" s="82">
        <f t="shared" si="4"/>
        <v>6.9166666666666661</v>
      </c>
      <c r="T35" s="78">
        <f t="shared" si="5"/>
        <v>4.8416666666666659</v>
      </c>
      <c r="U35" s="261">
        <f t="shared" si="0"/>
        <v>6.7416666666666654</v>
      </c>
      <c r="V35" s="263">
        <v>6.7</v>
      </c>
      <c r="W35" s="264">
        <f>VLOOKUP(V35,'ESCALA DE NOTAS VALORIZADAS'!$B$9:$C$58,2,0)</f>
        <v>382857.14285714284</v>
      </c>
      <c r="X35" s="262" t="s">
        <v>501</v>
      </c>
    </row>
    <row r="36" spans="2:24" s="71" customFormat="1" ht="34.5" customHeight="1" x14ac:dyDescent="0.25">
      <c r="B36" s="133">
        <v>213</v>
      </c>
      <c r="C36" s="134" t="s">
        <v>190</v>
      </c>
      <c r="D36" s="69">
        <v>7</v>
      </c>
      <c r="E36" s="69">
        <v>7</v>
      </c>
      <c r="F36" s="69">
        <v>7</v>
      </c>
      <c r="G36" s="68">
        <f t="shared" si="6"/>
        <v>7</v>
      </c>
      <c r="H36" s="67">
        <f t="shared" si="2"/>
        <v>2.1</v>
      </c>
      <c r="I36" s="69"/>
      <c r="J36" s="69">
        <v>7</v>
      </c>
      <c r="K36" s="69"/>
      <c r="L36" s="69">
        <v>7</v>
      </c>
      <c r="M36" s="67"/>
      <c r="N36" s="67">
        <v>7</v>
      </c>
      <c r="O36" s="67"/>
      <c r="P36" s="67"/>
      <c r="Q36" s="95">
        <f t="shared" si="3"/>
        <v>7</v>
      </c>
      <c r="R36" s="69">
        <v>7</v>
      </c>
      <c r="S36" s="82">
        <f t="shared" si="4"/>
        <v>7</v>
      </c>
      <c r="T36" s="78">
        <f t="shared" si="5"/>
        <v>4.8999999999999995</v>
      </c>
      <c r="U36" s="261">
        <f t="shared" si="0"/>
        <v>7</v>
      </c>
      <c r="V36" s="263">
        <v>7</v>
      </c>
      <c r="W36" s="264">
        <f>VLOOKUP(V36,'ESCALA DE NOTAS VALORIZADAS'!$B$9:$C$58,2,0)</f>
        <v>400000</v>
      </c>
      <c r="X36" s="262" t="s">
        <v>499</v>
      </c>
    </row>
    <row r="37" spans="2:24" s="71" customFormat="1" ht="34.5" customHeight="1" x14ac:dyDescent="0.25">
      <c r="B37" s="133">
        <v>228</v>
      </c>
      <c r="C37" s="134" t="s">
        <v>191</v>
      </c>
      <c r="D37" s="69">
        <v>7</v>
      </c>
      <c r="E37" s="69">
        <v>7</v>
      </c>
      <c r="F37" s="69">
        <v>7</v>
      </c>
      <c r="G37" s="68">
        <f t="shared" si="6"/>
        <v>7</v>
      </c>
      <c r="H37" s="67">
        <f t="shared" si="2"/>
        <v>2.1</v>
      </c>
      <c r="I37" s="69"/>
      <c r="J37" s="69">
        <v>7</v>
      </c>
      <c r="K37" s="69"/>
      <c r="L37" s="69">
        <v>6.5</v>
      </c>
      <c r="M37" s="67"/>
      <c r="N37" s="67">
        <v>7</v>
      </c>
      <c r="O37" s="67"/>
      <c r="P37" s="67"/>
      <c r="Q37" s="95">
        <f t="shared" si="3"/>
        <v>6.833333333333333</v>
      </c>
      <c r="R37" s="69">
        <v>4</v>
      </c>
      <c r="S37" s="82">
        <f t="shared" si="4"/>
        <v>5.4166666666666661</v>
      </c>
      <c r="T37" s="78">
        <f t="shared" si="5"/>
        <v>3.7916666666666661</v>
      </c>
      <c r="U37" s="261">
        <f t="shared" si="0"/>
        <v>5.8916666666666657</v>
      </c>
      <c r="V37" s="263">
        <v>5.9</v>
      </c>
      <c r="W37" s="264">
        <f>VLOOKUP(V37,'ESCALA DE NOTAS VALORIZADAS'!$B$9:$C$58,2,0)</f>
        <v>337142.85714285716</v>
      </c>
      <c r="X37" s="262" t="s">
        <v>502</v>
      </c>
    </row>
    <row r="38" spans="2:24" s="71" customFormat="1" ht="34.5" customHeight="1" x14ac:dyDescent="0.25">
      <c r="B38" s="133">
        <v>247</v>
      </c>
      <c r="C38" s="134" t="s">
        <v>221</v>
      </c>
      <c r="D38" s="69">
        <v>7</v>
      </c>
      <c r="E38" s="69">
        <v>7</v>
      </c>
      <c r="F38" s="69">
        <v>7</v>
      </c>
      <c r="G38" s="68">
        <f t="shared" si="6"/>
        <v>7</v>
      </c>
      <c r="H38" s="67">
        <f t="shared" si="2"/>
        <v>2.1</v>
      </c>
      <c r="I38" s="69"/>
      <c r="J38" s="69">
        <v>7</v>
      </c>
      <c r="K38" s="69"/>
      <c r="L38" s="69">
        <v>6.5</v>
      </c>
      <c r="M38" s="67"/>
      <c r="N38" s="67">
        <v>7</v>
      </c>
      <c r="O38" s="67"/>
      <c r="P38" s="67"/>
      <c r="Q38" s="95">
        <f t="shared" si="3"/>
        <v>6.833333333333333</v>
      </c>
      <c r="R38" s="69">
        <v>1</v>
      </c>
      <c r="S38" s="82">
        <f t="shared" si="4"/>
        <v>3.9166666666666665</v>
      </c>
      <c r="T38" s="78">
        <f t="shared" si="5"/>
        <v>2.7416666666666663</v>
      </c>
      <c r="U38" s="261">
        <f t="shared" si="0"/>
        <v>4.8416666666666668</v>
      </c>
      <c r="V38" s="263">
        <v>4.8</v>
      </c>
      <c r="W38" s="264">
        <f>VLOOKUP(V38,'ESCALA DE NOTAS VALORIZADAS'!$B$9:$C$58,2,0)</f>
        <v>274285.71428571426</v>
      </c>
      <c r="X38" s="239" t="s">
        <v>418</v>
      </c>
    </row>
    <row r="39" spans="2:24" s="71" customFormat="1" ht="34.5" customHeight="1" x14ac:dyDescent="0.25">
      <c r="B39" s="133">
        <v>249</v>
      </c>
      <c r="C39" s="134" t="s">
        <v>192</v>
      </c>
      <c r="D39" s="69">
        <v>7</v>
      </c>
      <c r="E39" s="69">
        <v>7</v>
      </c>
      <c r="F39" s="145">
        <v>5</v>
      </c>
      <c r="G39" s="68">
        <f t="shared" si="6"/>
        <v>6.333333333333333</v>
      </c>
      <c r="H39" s="67">
        <f t="shared" si="2"/>
        <v>1.9</v>
      </c>
      <c r="I39" s="69"/>
      <c r="J39" s="69">
        <v>7</v>
      </c>
      <c r="K39" s="69"/>
      <c r="L39" s="69">
        <v>6.5</v>
      </c>
      <c r="M39" s="67"/>
      <c r="N39" s="67">
        <v>7</v>
      </c>
      <c r="O39" s="67"/>
      <c r="P39" s="67"/>
      <c r="Q39" s="95">
        <f t="shared" si="3"/>
        <v>6.833333333333333</v>
      </c>
      <c r="R39" s="69">
        <v>1</v>
      </c>
      <c r="S39" s="82">
        <f t="shared" si="4"/>
        <v>3.9166666666666665</v>
      </c>
      <c r="T39" s="78">
        <f t="shared" si="5"/>
        <v>2.7416666666666663</v>
      </c>
      <c r="U39" s="261">
        <f t="shared" si="0"/>
        <v>4.6416666666666657</v>
      </c>
      <c r="V39" s="263">
        <v>4.5999999999999996</v>
      </c>
      <c r="W39" s="264">
        <f>VLOOKUP(V39,'ESCALA DE NOTAS VALORIZADAS'!$B$9:$C$58,2,0)</f>
        <v>262857.14285714284</v>
      </c>
      <c r="X39" s="262" t="s">
        <v>429</v>
      </c>
    </row>
    <row r="40" spans="2:24" s="71" customFormat="1" ht="34.5" customHeight="1" x14ac:dyDescent="0.25">
      <c r="B40" s="133">
        <v>259</v>
      </c>
      <c r="C40" s="134" t="s">
        <v>222</v>
      </c>
      <c r="D40" s="69">
        <v>7</v>
      </c>
      <c r="E40" s="69">
        <v>7</v>
      </c>
      <c r="F40" s="69">
        <v>7</v>
      </c>
      <c r="G40" s="68">
        <f t="shared" si="6"/>
        <v>7</v>
      </c>
      <c r="H40" s="67">
        <f t="shared" si="2"/>
        <v>2.1</v>
      </c>
      <c r="I40" s="69"/>
      <c r="J40" s="69">
        <v>7</v>
      </c>
      <c r="K40" s="69"/>
      <c r="L40" s="69">
        <v>6.5</v>
      </c>
      <c r="M40" s="67"/>
      <c r="N40" s="67">
        <v>7</v>
      </c>
      <c r="O40" s="67"/>
      <c r="P40" s="67"/>
      <c r="Q40" s="95">
        <f t="shared" si="3"/>
        <v>6.833333333333333</v>
      </c>
      <c r="R40" s="69">
        <v>1</v>
      </c>
      <c r="S40" s="82">
        <f t="shared" si="4"/>
        <v>3.9166666666666665</v>
      </c>
      <c r="T40" s="78">
        <f t="shared" si="5"/>
        <v>2.7416666666666663</v>
      </c>
      <c r="U40" s="261">
        <f t="shared" si="0"/>
        <v>4.8416666666666668</v>
      </c>
      <c r="V40" s="263">
        <v>4.8</v>
      </c>
      <c r="W40" s="264">
        <f>VLOOKUP(V40,'ESCALA DE NOTAS VALORIZADAS'!$B$9:$C$58,2,0)</f>
        <v>274285.71428571426</v>
      </c>
      <c r="X40" s="262" t="s">
        <v>429</v>
      </c>
    </row>
    <row r="41" spans="2:24" s="71" customFormat="1" ht="34.5" customHeight="1" x14ac:dyDescent="0.25">
      <c r="B41" s="133">
        <v>279</v>
      </c>
      <c r="C41" s="134" t="s">
        <v>193</v>
      </c>
      <c r="D41" s="69">
        <v>7</v>
      </c>
      <c r="E41" s="69">
        <v>7</v>
      </c>
      <c r="F41" s="69">
        <v>7</v>
      </c>
      <c r="G41" s="68">
        <f t="shared" si="6"/>
        <v>7</v>
      </c>
      <c r="H41" s="67">
        <f t="shared" si="2"/>
        <v>2.1</v>
      </c>
      <c r="I41" s="69"/>
      <c r="J41" s="69">
        <v>7</v>
      </c>
      <c r="K41" s="69"/>
      <c r="L41" s="69">
        <v>6.5</v>
      </c>
      <c r="M41" s="67"/>
      <c r="N41" s="67">
        <v>7</v>
      </c>
      <c r="O41" s="67"/>
      <c r="P41" s="67"/>
      <c r="Q41" s="95">
        <f t="shared" si="3"/>
        <v>6.833333333333333</v>
      </c>
      <c r="R41" s="69">
        <v>1</v>
      </c>
      <c r="S41" s="82">
        <f t="shared" si="4"/>
        <v>3.9166666666666665</v>
      </c>
      <c r="T41" s="78">
        <f t="shared" si="5"/>
        <v>2.7416666666666663</v>
      </c>
      <c r="U41" s="261">
        <f t="shared" si="0"/>
        <v>4.8416666666666668</v>
      </c>
      <c r="V41" s="263">
        <v>4.8</v>
      </c>
      <c r="W41" s="264">
        <f>VLOOKUP(V41,'ESCALA DE NOTAS VALORIZADAS'!$B$9:$C$58,2,0)</f>
        <v>274285.71428571426</v>
      </c>
      <c r="X41" s="262" t="s">
        <v>418</v>
      </c>
    </row>
    <row r="42" spans="2:24" s="71" customFormat="1" ht="34.5" customHeight="1" x14ac:dyDescent="0.25">
      <c r="B42" s="133">
        <v>284</v>
      </c>
      <c r="C42" s="134" t="s">
        <v>194</v>
      </c>
      <c r="D42" s="69">
        <v>7</v>
      </c>
      <c r="E42" s="69">
        <v>1</v>
      </c>
      <c r="F42" s="145">
        <v>5</v>
      </c>
      <c r="G42" s="68">
        <f t="shared" si="6"/>
        <v>4.333333333333333</v>
      </c>
      <c r="H42" s="67">
        <f t="shared" si="2"/>
        <v>1.2999999999999998</v>
      </c>
      <c r="I42" s="69"/>
      <c r="J42" s="69">
        <v>7</v>
      </c>
      <c r="K42" s="69"/>
      <c r="L42" s="69">
        <v>6.5</v>
      </c>
      <c r="M42" s="67"/>
      <c r="N42" s="67">
        <v>7</v>
      </c>
      <c r="O42" s="67"/>
      <c r="P42" s="67"/>
      <c r="Q42" s="95">
        <f t="shared" si="3"/>
        <v>6.833333333333333</v>
      </c>
      <c r="R42" s="69">
        <v>1</v>
      </c>
      <c r="S42" s="82">
        <f t="shared" si="4"/>
        <v>3.9166666666666665</v>
      </c>
      <c r="T42" s="78">
        <f t="shared" si="5"/>
        <v>2.7416666666666663</v>
      </c>
      <c r="U42" s="261">
        <f t="shared" si="0"/>
        <v>4.0416666666666661</v>
      </c>
      <c r="V42" s="263">
        <v>4</v>
      </c>
      <c r="W42" s="264">
        <f>VLOOKUP(V42,'ESCALA DE NOTAS VALORIZADAS'!$B$9:$C$58,2,0)</f>
        <v>228571.42857142858</v>
      </c>
      <c r="X42" s="262" t="s">
        <v>418</v>
      </c>
    </row>
    <row r="43" spans="2:24" s="71" customFormat="1" ht="34.5" customHeight="1" x14ac:dyDescent="0.25">
      <c r="B43" s="133">
        <v>288</v>
      </c>
      <c r="C43" s="134" t="s">
        <v>195</v>
      </c>
      <c r="D43" s="69">
        <v>7</v>
      </c>
      <c r="E43" s="69">
        <v>1</v>
      </c>
      <c r="F43" s="145">
        <v>5</v>
      </c>
      <c r="G43" s="68">
        <f t="shared" si="6"/>
        <v>4.333333333333333</v>
      </c>
      <c r="H43" s="67">
        <f t="shared" si="2"/>
        <v>1.2999999999999998</v>
      </c>
      <c r="I43" s="69"/>
      <c r="J43" s="69">
        <v>7</v>
      </c>
      <c r="K43" s="69"/>
      <c r="L43" s="69">
        <v>7</v>
      </c>
      <c r="M43" s="67"/>
      <c r="N43" s="67">
        <v>7</v>
      </c>
      <c r="O43" s="67"/>
      <c r="P43" s="67"/>
      <c r="Q43" s="95">
        <f t="shared" si="3"/>
        <v>7</v>
      </c>
      <c r="R43" s="69">
        <v>1</v>
      </c>
      <c r="S43" s="82">
        <f t="shared" si="4"/>
        <v>4</v>
      </c>
      <c r="T43" s="78">
        <f t="shared" si="5"/>
        <v>2.8</v>
      </c>
      <c r="U43" s="261">
        <f t="shared" si="0"/>
        <v>4.0999999999999996</v>
      </c>
      <c r="V43" s="263">
        <v>4.0999999999999996</v>
      </c>
      <c r="W43" s="264">
        <f>VLOOKUP(V43,'ESCALA DE NOTAS VALORIZADAS'!$B$9:$C$58,2,0)</f>
        <v>234285.71428571426</v>
      </c>
      <c r="X43" s="262" t="s">
        <v>504</v>
      </c>
    </row>
    <row r="44" spans="2:24" s="71" customFormat="1" ht="34.5" customHeight="1" x14ac:dyDescent="0.25">
      <c r="B44" s="133">
        <v>291</v>
      </c>
      <c r="C44" s="134" t="s">
        <v>196</v>
      </c>
      <c r="D44" s="69">
        <v>7</v>
      </c>
      <c r="E44" s="69">
        <v>7</v>
      </c>
      <c r="F44" s="69">
        <v>5</v>
      </c>
      <c r="G44" s="68">
        <f t="shared" si="6"/>
        <v>6.333333333333333</v>
      </c>
      <c r="H44" s="67">
        <f t="shared" si="2"/>
        <v>1.9</v>
      </c>
      <c r="I44" s="69"/>
      <c r="J44" s="69">
        <v>7</v>
      </c>
      <c r="K44" s="69"/>
      <c r="L44" s="69">
        <v>7</v>
      </c>
      <c r="M44" s="67"/>
      <c r="N44" s="67">
        <v>7</v>
      </c>
      <c r="O44" s="67"/>
      <c r="P44" s="67"/>
      <c r="Q44" s="95">
        <f t="shared" si="3"/>
        <v>7</v>
      </c>
      <c r="R44" s="69">
        <v>1</v>
      </c>
      <c r="S44" s="82">
        <f t="shared" si="4"/>
        <v>4</v>
      </c>
      <c r="T44" s="78">
        <f t="shared" si="5"/>
        <v>2.8</v>
      </c>
      <c r="U44" s="261">
        <f t="shared" si="0"/>
        <v>4.6999999999999993</v>
      </c>
      <c r="V44" s="263">
        <v>4.7</v>
      </c>
      <c r="W44" s="264">
        <f>VLOOKUP(V44,'ESCALA DE NOTAS VALORIZADAS'!$B$9:$C$58,2,0)</f>
        <v>268571.42857142858</v>
      </c>
      <c r="X44" s="262" t="s">
        <v>505</v>
      </c>
    </row>
    <row r="45" spans="2:24" s="71" customFormat="1" ht="34.5" customHeight="1" x14ac:dyDescent="0.25">
      <c r="B45" s="133">
        <v>330</v>
      </c>
      <c r="C45" s="134" t="s">
        <v>197</v>
      </c>
      <c r="D45" s="69">
        <v>1</v>
      </c>
      <c r="E45" s="69">
        <v>7</v>
      </c>
      <c r="F45" s="145">
        <v>5</v>
      </c>
      <c r="G45" s="68">
        <f t="shared" si="6"/>
        <v>4.333333333333333</v>
      </c>
      <c r="H45" s="67">
        <f t="shared" si="2"/>
        <v>1.2999999999999998</v>
      </c>
      <c r="I45" s="69"/>
      <c r="J45" s="69">
        <v>5</v>
      </c>
      <c r="K45" s="69"/>
      <c r="L45" s="69">
        <v>6.5</v>
      </c>
      <c r="M45" s="67"/>
      <c r="N45" s="67">
        <v>7</v>
      </c>
      <c r="O45" s="67"/>
      <c r="P45" s="67"/>
      <c r="Q45" s="95">
        <f t="shared" si="3"/>
        <v>6.166666666666667</v>
      </c>
      <c r="R45" s="69">
        <v>1</v>
      </c>
      <c r="S45" s="82">
        <f t="shared" si="4"/>
        <v>3.5833333333333335</v>
      </c>
      <c r="T45" s="78">
        <f t="shared" si="5"/>
        <v>2.5083333333333333</v>
      </c>
      <c r="U45" s="261">
        <f t="shared" si="0"/>
        <v>3.8083333333333331</v>
      </c>
      <c r="V45" s="263">
        <v>3.8</v>
      </c>
      <c r="W45" s="264">
        <f>VLOOKUP(V45,'ESCALA DE NOTAS VALORIZADAS'!$B$9:$C$58,2,0)</f>
        <v>217142.85714285713</v>
      </c>
      <c r="X45" s="262" t="s">
        <v>416</v>
      </c>
    </row>
    <row r="46" spans="2:24" s="71" customFormat="1" ht="34.5" customHeight="1" x14ac:dyDescent="0.25">
      <c r="B46" s="133">
        <v>340</v>
      </c>
      <c r="C46" s="134" t="s">
        <v>198</v>
      </c>
      <c r="D46" s="69">
        <v>7</v>
      </c>
      <c r="E46" s="69">
        <v>1</v>
      </c>
      <c r="F46" s="145">
        <v>5</v>
      </c>
      <c r="G46" s="68">
        <f t="shared" si="6"/>
        <v>4.333333333333333</v>
      </c>
      <c r="H46" s="67">
        <f t="shared" si="2"/>
        <v>1.2999999999999998</v>
      </c>
      <c r="I46" s="69"/>
      <c r="J46" s="69">
        <v>7</v>
      </c>
      <c r="K46" s="69"/>
      <c r="L46" s="69">
        <v>6.5</v>
      </c>
      <c r="M46" s="67"/>
      <c r="N46" s="67">
        <v>7</v>
      </c>
      <c r="O46" s="67"/>
      <c r="P46" s="67"/>
      <c r="Q46" s="95">
        <f t="shared" si="3"/>
        <v>6.833333333333333</v>
      </c>
      <c r="R46" s="69">
        <v>1</v>
      </c>
      <c r="S46" s="82">
        <f t="shared" si="4"/>
        <v>3.9166666666666665</v>
      </c>
      <c r="T46" s="78">
        <f t="shared" si="5"/>
        <v>2.7416666666666663</v>
      </c>
      <c r="U46" s="261">
        <f t="shared" si="0"/>
        <v>4.0416666666666661</v>
      </c>
      <c r="V46" s="263">
        <v>4</v>
      </c>
      <c r="W46" s="264">
        <f>VLOOKUP(V46,'ESCALA DE NOTAS VALORIZADAS'!$B$9:$C$58,2,0)</f>
        <v>228571.42857142858</v>
      </c>
      <c r="X46" s="262" t="s">
        <v>506</v>
      </c>
    </row>
    <row r="47" spans="2:24" s="71" customFormat="1" ht="34.5" customHeight="1" x14ac:dyDescent="0.25">
      <c r="B47" s="133">
        <v>342</v>
      </c>
      <c r="C47" s="134" t="s">
        <v>199</v>
      </c>
      <c r="D47" s="69">
        <v>7</v>
      </c>
      <c r="E47" s="69">
        <v>7</v>
      </c>
      <c r="F47" s="145">
        <v>5</v>
      </c>
      <c r="G47" s="68">
        <f t="shared" si="6"/>
        <v>6.333333333333333</v>
      </c>
      <c r="H47" s="67">
        <f t="shared" si="2"/>
        <v>1.9</v>
      </c>
      <c r="I47" s="69"/>
      <c r="J47" s="69">
        <v>7</v>
      </c>
      <c r="K47" s="69"/>
      <c r="L47" s="69">
        <v>6.5</v>
      </c>
      <c r="M47" s="67"/>
      <c r="N47" s="67">
        <v>7</v>
      </c>
      <c r="O47" s="67"/>
      <c r="P47" s="67"/>
      <c r="Q47" s="95">
        <f t="shared" si="3"/>
        <v>6.833333333333333</v>
      </c>
      <c r="R47" s="69">
        <v>1</v>
      </c>
      <c r="S47" s="82">
        <f t="shared" si="4"/>
        <v>3.9166666666666665</v>
      </c>
      <c r="T47" s="78">
        <f t="shared" si="5"/>
        <v>2.7416666666666663</v>
      </c>
      <c r="U47" s="261">
        <f t="shared" si="0"/>
        <v>4.6416666666666657</v>
      </c>
      <c r="V47" s="263">
        <v>4.5999999999999996</v>
      </c>
      <c r="W47" s="264">
        <f>VLOOKUP(V47,'ESCALA DE NOTAS VALORIZADAS'!$B$9:$C$58,2,0)</f>
        <v>262857.14285714284</v>
      </c>
      <c r="X47" s="262" t="s">
        <v>464</v>
      </c>
    </row>
    <row r="48" spans="2:24" s="71" customFormat="1" ht="34.5" customHeight="1" x14ac:dyDescent="0.25">
      <c r="B48" s="133">
        <v>344</v>
      </c>
      <c r="C48" s="134" t="s">
        <v>200</v>
      </c>
      <c r="D48" s="69">
        <v>1</v>
      </c>
      <c r="E48" s="69">
        <v>7</v>
      </c>
      <c r="F48" s="145">
        <v>5</v>
      </c>
      <c r="G48" s="68">
        <f t="shared" si="6"/>
        <v>4.333333333333333</v>
      </c>
      <c r="H48" s="67">
        <f t="shared" si="2"/>
        <v>1.2999999999999998</v>
      </c>
      <c r="I48" s="69"/>
      <c r="J48" s="69">
        <v>5</v>
      </c>
      <c r="K48" s="69"/>
      <c r="L48" s="69">
        <v>6.5</v>
      </c>
      <c r="M48" s="67"/>
      <c r="N48" s="67">
        <v>7</v>
      </c>
      <c r="O48" s="67"/>
      <c r="P48" s="67"/>
      <c r="Q48" s="95">
        <f t="shared" si="3"/>
        <v>6.166666666666667</v>
      </c>
      <c r="R48" s="69">
        <v>1</v>
      </c>
      <c r="S48" s="82">
        <f t="shared" si="4"/>
        <v>3.5833333333333335</v>
      </c>
      <c r="T48" s="78">
        <f t="shared" si="5"/>
        <v>2.5083333333333333</v>
      </c>
      <c r="U48" s="261">
        <f t="shared" si="0"/>
        <v>3.8083333333333331</v>
      </c>
      <c r="V48" s="263">
        <v>3.8</v>
      </c>
      <c r="W48" s="264">
        <f>VLOOKUP(V48,'ESCALA DE NOTAS VALORIZADAS'!$B$9:$C$58,2,0)</f>
        <v>217142.85714285713</v>
      </c>
      <c r="X48" s="239" t="s">
        <v>416</v>
      </c>
    </row>
    <row r="49" spans="2:24" s="71" customFormat="1" ht="34.5" customHeight="1" x14ac:dyDescent="0.25">
      <c r="B49" s="133">
        <v>359</v>
      </c>
      <c r="C49" s="137" t="s">
        <v>201</v>
      </c>
      <c r="D49" s="69">
        <v>7</v>
      </c>
      <c r="E49" s="69">
        <v>1</v>
      </c>
      <c r="F49" s="145">
        <v>5</v>
      </c>
      <c r="G49" s="68">
        <f t="shared" si="6"/>
        <v>4.333333333333333</v>
      </c>
      <c r="H49" s="67">
        <f t="shared" si="2"/>
        <v>1.2999999999999998</v>
      </c>
      <c r="I49" s="69"/>
      <c r="J49" s="69">
        <v>7</v>
      </c>
      <c r="K49" s="69"/>
      <c r="L49" s="69">
        <v>6.5</v>
      </c>
      <c r="M49" s="67"/>
      <c r="N49" s="67">
        <v>7</v>
      </c>
      <c r="O49" s="67"/>
      <c r="P49" s="67"/>
      <c r="Q49" s="95">
        <f t="shared" si="3"/>
        <v>6.833333333333333</v>
      </c>
      <c r="R49" s="69">
        <v>4</v>
      </c>
      <c r="S49" s="82">
        <f t="shared" si="4"/>
        <v>5.4166666666666661</v>
      </c>
      <c r="T49" s="78">
        <f t="shared" si="5"/>
        <v>3.7916666666666661</v>
      </c>
      <c r="U49" s="261">
        <f t="shared" si="0"/>
        <v>5.0916666666666659</v>
      </c>
      <c r="V49" s="263">
        <v>5.0999999999999996</v>
      </c>
      <c r="W49" s="264">
        <f>VLOOKUP(V49,'ESCALA DE NOTAS VALORIZADAS'!$B$9:$C$58,2,0)</f>
        <v>291428.57142857142</v>
      </c>
      <c r="X49" s="262" t="s">
        <v>421</v>
      </c>
    </row>
    <row r="50" spans="2:24" s="71" customFormat="1" ht="34.5" customHeight="1" x14ac:dyDescent="0.25">
      <c r="B50" s="133">
        <v>367</v>
      </c>
      <c r="C50" s="137" t="s">
        <v>202</v>
      </c>
      <c r="D50" s="69">
        <v>7</v>
      </c>
      <c r="E50" s="69">
        <v>7</v>
      </c>
      <c r="F50" s="69">
        <v>7</v>
      </c>
      <c r="G50" s="68">
        <f t="shared" si="6"/>
        <v>7</v>
      </c>
      <c r="H50" s="67">
        <f t="shared" si="2"/>
        <v>2.1</v>
      </c>
      <c r="I50" s="69"/>
      <c r="J50" s="69">
        <v>7</v>
      </c>
      <c r="K50" s="69"/>
      <c r="L50" s="69">
        <v>6.5</v>
      </c>
      <c r="M50" s="67"/>
      <c r="N50" s="67">
        <v>7</v>
      </c>
      <c r="O50" s="67"/>
      <c r="P50" s="67"/>
      <c r="Q50" s="95">
        <f t="shared" si="3"/>
        <v>6.833333333333333</v>
      </c>
      <c r="R50" s="69">
        <v>4</v>
      </c>
      <c r="S50" s="82">
        <f t="shared" si="4"/>
        <v>5.4166666666666661</v>
      </c>
      <c r="T50" s="78">
        <f t="shared" si="5"/>
        <v>3.7916666666666661</v>
      </c>
      <c r="U50" s="261">
        <f t="shared" si="0"/>
        <v>5.8916666666666657</v>
      </c>
      <c r="V50" s="263">
        <v>5.9</v>
      </c>
      <c r="W50" s="264">
        <f>VLOOKUP(V50,'ESCALA DE NOTAS VALORIZADAS'!$B$9:$C$58,2,0)</f>
        <v>337142.85714285716</v>
      </c>
      <c r="X50" s="262" t="s">
        <v>418</v>
      </c>
    </row>
    <row r="51" spans="2:24" s="71" customFormat="1" ht="34.5" customHeight="1" x14ac:dyDescent="0.25">
      <c r="B51" s="133">
        <v>371</v>
      </c>
      <c r="C51" s="137" t="s">
        <v>203</v>
      </c>
      <c r="D51" s="69">
        <v>7</v>
      </c>
      <c r="E51" s="69">
        <v>1</v>
      </c>
      <c r="F51" s="69">
        <v>7</v>
      </c>
      <c r="G51" s="68">
        <f t="shared" ref="G51:G69" si="7">(+D51+E51+F51)/3</f>
        <v>5</v>
      </c>
      <c r="H51" s="67">
        <f t="shared" ref="H51:H69" si="8">+G51*30%</f>
        <v>1.5</v>
      </c>
      <c r="I51" s="69"/>
      <c r="J51" s="69">
        <v>7</v>
      </c>
      <c r="K51" s="69"/>
      <c r="L51" s="69">
        <v>6.5</v>
      </c>
      <c r="M51" s="67"/>
      <c r="N51" s="67">
        <v>7</v>
      </c>
      <c r="O51" s="67"/>
      <c r="P51" s="67"/>
      <c r="Q51" s="95">
        <f t="shared" ref="Q51:Q69" si="9">+AVERAGE(I51:P51)</f>
        <v>6.833333333333333</v>
      </c>
      <c r="R51" s="69">
        <v>1</v>
      </c>
      <c r="S51" s="82">
        <f t="shared" ref="S51:S69" si="10">(+Q51+R51)/2</f>
        <v>3.9166666666666665</v>
      </c>
      <c r="T51" s="78">
        <f t="shared" ref="T51:T69" si="11">+S51*70%</f>
        <v>2.7416666666666663</v>
      </c>
      <c r="U51" s="261">
        <f t="shared" ref="U51:U69" si="12">+H51+T51</f>
        <v>4.2416666666666663</v>
      </c>
      <c r="V51" s="263">
        <v>4.2</v>
      </c>
      <c r="W51" s="264">
        <f>VLOOKUP(V51,'ESCALA DE NOTAS VALORIZADAS'!$B$9:$C$58,2,0)</f>
        <v>240000</v>
      </c>
      <c r="X51" s="239" t="s">
        <v>507</v>
      </c>
    </row>
    <row r="52" spans="2:24" s="71" customFormat="1" ht="34.5" customHeight="1" x14ac:dyDescent="0.25">
      <c r="B52" s="133">
        <v>372</v>
      </c>
      <c r="C52" s="137" t="s">
        <v>204</v>
      </c>
      <c r="D52" s="69">
        <v>7</v>
      </c>
      <c r="E52" s="69">
        <v>7</v>
      </c>
      <c r="F52" s="145">
        <v>5</v>
      </c>
      <c r="G52" s="68">
        <f t="shared" si="7"/>
        <v>6.333333333333333</v>
      </c>
      <c r="H52" s="67">
        <f t="shared" si="8"/>
        <v>1.9</v>
      </c>
      <c r="I52" s="69"/>
      <c r="J52" s="69">
        <v>7</v>
      </c>
      <c r="K52" s="69"/>
      <c r="L52" s="69">
        <v>7</v>
      </c>
      <c r="M52" s="67"/>
      <c r="N52" s="67">
        <v>7</v>
      </c>
      <c r="O52" s="67"/>
      <c r="P52" s="67"/>
      <c r="Q52" s="95">
        <f t="shared" si="9"/>
        <v>7</v>
      </c>
      <c r="R52" s="69">
        <v>1</v>
      </c>
      <c r="S52" s="82">
        <f t="shared" si="10"/>
        <v>4</v>
      </c>
      <c r="T52" s="78">
        <f t="shared" si="11"/>
        <v>2.8</v>
      </c>
      <c r="U52" s="261">
        <f t="shared" si="12"/>
        <v>4.6999999999999993</v>
      </c>
      <c r="V52" s="263">
        <v>4.7</v>
      </c>
      <c r="W52" s="264">
        <f>VLOOKUP(V52,'ESCALA DE NOTAS VALORIZADAS'!$B$9:$C$58,2,0)</f>
        <v>268571.42857142858</v>
      </c>
      <c r="X52" s="262" t="s">
        <v>508</v>
      </c>
    </row>
    <row r="53" spans="2:24" s="71" customFormat="1" ht="34.5" customHeight="1" x14ac:dyDescent="0.25">
      <c r="B53" s="133">
        <v>375</v>
      </c>
      <c r="C53" s="137" t="s">
        <v>223</v>
      </c>
      <c r="D53" s="69">
        <v>7</v>
      </c>
      <c r="E53" s="69">
        <v>7</v>
      </c>
      <c r="F53" s="69">
        <v>7</v>
      </c>
      <c r="G53" s="68">
        <f t="shared" si="7"/>
        <v>7</v>
      </c>
      <c r="H53" s="67">
        <f t="shared" si="8"/>
        <v>2.1</v>
      </c>
      <c r="I53" s="69"/>
      <c r="J53" s="69">
        <v>7</v>
      </c>
      <c r="K53" s="69"/>
      <c r="L53" s="69">
        <v>6.5</v>
      </c>
      <c r="M53" s="67"/>
      <c r="N53" s="67">
        <v>7</v>
      </c>
      <c r="O53" s="67"/>
      <c r="P53" s="67"/>
      <c r="Q53" s="95">
        <f t="shared" si="9"/>
        <v>6.833333333333333</v>
      </c>
      <c r="R53" s="69">
        <v>7</v>
      </c>
      <c r="S53" s="82">
        <f t="shared" si="10"/>
        <v>6.9166666666666661</v>
      </c>
      <c r="T53" s="78">
        <f t="shared" si="11"/>
        <v>4.8416666666666659</v>
      </c>
      <c r="U53" s="261">
        <f t="shared" si="12"/>
        <v>6.9416666666666664</v>
      </c>
      <c r="V53" s="263">
        <v>6.9</v>
      </c>
      <c r="W53" s="264">
        <f>VLOOKUP(V53,'ESCALA DE NOTAS VALORIZADAS'!$B$9:$C$58,2,0)</f>
        <v>394285.71428571426</v>
      </c>
      <c r="X53" s="262" t="s">
        <v>419</v>
      </c>
    </row>
    <row r="54" spans="2:24" s="71" customFormat="1" ht="34.5" customHeight="1" x14ac:dyDescent="0.25">
      <c r="B54" s="133">
        <v>396</v>
      </c>
      <c r="C54" s="137" t="s">
        <v>205</v>
      </c>
      <c r="D54" s="69">
        <v>7</v>
      </c>
      <c r="E54" s="69">
        <v>7</v>
      </c>
      <c r="F54" s="145">
        <v>5</v>
      </c>
      <c r="G54" s="68">
        <f t="shared" si="7"/>
        <v>6.333333333333333</v>
      </c>
      <c r="H54" s="67">
        <f t="shared" si="8"/>
        <v>1.9</v>
      </c>
      <c r="I54" s="69"/>
      <c r="J54" s="69">
        <v>7</v>
      </c>
      <c r="K54" s="69"/>
      <c r="L54" s="69">
        <v>6.5</v>
      </c>
      <c r="M54" s="67"/>
      <c r="N54" s="67">
        <v>7</v>
      </c>
      <c r="O54" s="67"/>
      <c r="P54" s="67"/>
      <c r="Q54" s="95">
        <f t="shared" si="9"/>
        <v>6.833333333333333</v>
      </c>
      <c r="R54" s="69">
        <v>1</v>
      </c>
      <c r="S54" s="82">
        <f t="shared" si="10"/>
        <v>3.9166666666666665</v>
      </c>
      <c r="T54" s="78">
        <f t="shared" si="11"/>
        <v>2.7416666666666663</v>
      </c>
      <c r="U54" s="261">
        <f t="shared" si="12"/>
        <v>4.6416666666666657</v>
      </c>
      <c r="V54" s="263">
        <v>4.5999999999999996</v>
      </c>
      <c r="W54" s="264">
        <f>VLOOKUP(V54,'ESCALA DE NOTAS VALORIZADAS'!$B$9:$C$58,2,0)</f>
        <v>262857.14285714284</v>
      </c>
      <c r="X54" s="262" t="s">
        <v>509</v>
      </c>
    </row>
    <row r="55" spans="2:24" s="71" customFormat="1" ht="34.5" customHeight="1" x14ac:dyDescent="0.25">
      <c r="B55" s="133">
        <v>400</v>
      </c>
      <c r="C55" s="137" t="s">
        <v>206</v>
      </c>
      <c r="D55" s="69">
        <v>7</v>
      </c>
      <c r="E55" s="69">
        <v>1</v>
      </c>
      <c r="F55" s="145">
        <v>5</v>
      </c>
      <c r="G55" s="68">
        <f t="shared" si="7"/>
        <v>4.333333333333333</v>
      </c>
      <c r="H55" s="67">
        <f t="shared" si="8"/>
        <v>1.2999999999999998</v>
      </c>
      <c r="I55" s="69"/>
      <c r="J55" s="69">
        <v>7</v>
      </c>
      <c r="K55" s="69"/>
      <c r="L55" s="69">
        <v>6.5</v>
      </c>
      <c r="M55" s="67"/>
      <c r="N55" s="67">
        <v>7</v>
      </c>
      <c r="O55" s="67"/>
      <c r="P55" s="67"/>
      <c r="Q55" s="95">
        <f t="shared" si="9"/>
        <v>6.833333333333333</v>
      </c>
      <c r="R55" s="69">
        <v>1</v>
      </c>
      <c r="S55" s="82">
        <f t="shared" si="10"/>
        <v>3.9166666666666665</v>
      </c>
      <c r="T55" s="78">
        <f t="shared" si="11"/>
        <v>2.7416666666666663</v>
      </c>
      <c r="U55" s="261">
        <f t="shared" si="12"/>
        <v>4.0416666666666661</v>
      </c>
      <c r="V55" s="263">
        <v>4</v>
      </c>
      <c r="W55" s="264">
        <f>VLOOKUP(V55,'ESCALA DE NOTAS VALORIZADAS'!$B$9:$C$58,2,0)</f>
        <v>228571.42857142858</v>
      </c>
      <c r="X55" s="262" t="s">
        <v>421</v>
      </c>
    </row>
    <row r="56" spans="2:24" s="71" customFormat="1" ht="34.5" customHeight="1" x14ac:dyDescent="0.25">
      <c r="B56" s="133">
        <v>418</v>
      </c>
      <c r="C56" s="137" t="s">
        <v>207</v>
      </c>
      <c r="D56" s="69">
        <v>7</v>
      </c>
      <c r="E56" s="69">
        <v>1</v>
      </c>
      <c r="F56" s="145">
        <v>5</v>
      </c>
      <c r="G56" s="68">
        <f t="shared" si="7"/>
        <v>4.333333333333333</v>
      </c>
      <c r="H56" s="67">
        <f t="shared" si="8"/>
        <v>1.2999999999999998</v>
      </c>
      <c r="I56" s="69"/>
      <c r="J56" s="69">
        <v>7</v>
      </c>
      <c r="K56" s="69"/>
      <c r="L56" s="69">
        <v>6.5</v>
      </c>
      <c r="M56" s="67"/>
      <c r="N56" s="67">
        <v>7</v>
      </c>
      <c r="O56" s="67"/>
      <c r="P56" s="67"/>
      <c r="Q56" s="95">
        <f t="shared" si="9"/>
        <v>6.833333333333333</v>
      </c>
      <c r="R56" s="69">
        <v>1</v>
      </c>
      <c r="S56" s="82">
        <f t="shared" si="10"/>
        <v>3.9166666666666665</v>
      </c>
      <c r="T56" s="78">
        <f t="shared" si="11"/>
        <v>2.7416666666666663</v>
      </c>
      <c r="U56" s="261">
        <f t="shared" si="12"/>
        <v>4.0416666666666661</v>
      </c>
      <c r="V56" s="263">
        <v>4</v>
      </c>
      <c r="W56" s="264">
        <f>VLOOKUP(V56,'ESCALA DE NOTAS VALORIZADAS'!$B$9:$C$58,2,0)</f>
        <v>228571.42857142858</v>
      </c>
      <c r="X56" s="262" t="s">
        <v>510</v>
      </c>
    </row>
    <row r="57" spans="2:24" s="71" customFormat="1" ht="34.5" customHeight="1" x14ac:dyDescent="0.25">
      <c r="B57" s="133">
        <v>419</v>
      </c>
      <c r="C57" s="137" t="s">
        <v>208</v>
      </c>
      <c r="D57" s="69">
        <v>7</v>
      </c>
      <c r="E57" s="69">
        <v>7</v>
      </c>
      <c r="F57" s="69">
        <v>7</v>
      </c>
      <c r="G57" s="68">
        <f t="shared" si="7"/>
        <v>7</v>
      </c>
      <c r="H57" s="67">
        <f t="shared" si="8"/>
        <v>2.1</v>
      </c>
      <c r="I57" s="69"/>
      <c r="J57" s="69">
        <v>7</v>
      </c>
      <c r="K57" s="69"/>
      <c r="L57" s="69">
        <v>6.5</v>
      </c>
      <c r="M57" s="67"/>
      <c r="N57" s="67">
        <v>7</v>
      </c>
      <c r="O57" s="67"/>
      <c r="P57" s="67"/>
      <c r="Q57" s="95">
        <f t="shared" si="9"/>
        <v>6.833333333333333</v>
      </c>
      <c r="R57" s="69">
        <v>1</v>
      </c>
      <c r="S57" s="82">
        <f t="shared" si="10"/>
        <v>3.9166666666666665</v>
      </c>
      <c r="T57" s="78">
        <f t="shared" si="11"/>
        <v>2.7416666666666663</v>
      </c>
      <c r="U57" s="261">
        <f t="shared" si="12"/>
        <v>4.8416666666666668</v>
      </c>
      <c r="V57" s="263">
        <v>4.8</v>
      </c>
      <c r="W57" s="264">
        <f>VLOOKUP(V57,'ESCALA DE NOTAS VALORIZADAS'!$B$9:$C$58,2,0)</f>
        <v>274285.71428571426</v>
      </c>
      <c r="X57" s="262" t="s">
        <v>494</v>
      </c>
    </row>
    <row r="58" spans="2:24" s="71" customFormat="1" ht="34.5" customHeight="1" x14ac:dyDescent="0.25">
      <c r="B58" s="133">
        <v>437</v>
      </c>
      <c r="C58" s="134" t="s">
        <v>209</v>
      </c>
      <c r="D58" s="69">
        <v>7</v>
      </c>
      <c r="E58" s="69">
        <v>1</v>
      </c>
      <c r="F58" s="145">
        <v>5</v>
      </c>
      <c r="G58" s="68">
        <f t="shared" si="7"/>
        <v>4.333333333333333</v>
      </c>
      <c r="H58" s="67">
        <f t="shared" si="8"/>
        <v>1.2999999999999998</v>
      </c>
      <c r="I58" s="69"/>
      <c r="J58" s="69">
        <v>7</v>
      </c>
      <c r="K58" s="69"/>
      <c r="L58" s="69">
        <v>7</v>
      </c>
      <c r="M58" s="67"/>
      <c r="N58" s="67">
        <v>7</v>
      </c>
      <c r="O58" s="67"/>
      <c r="P58" s="67"/>
      <c r="Q58" s="95">
        <f t="shared" si="9"/>
        <v>7</v>
      </c>
      <c r="R58" s="69">
        <v>1</v>
      </c>
      <c r="S58" s="82">
        <f t="shared" si="10"/>
        <v>4</v>
      </c>
      <c r="T58" s="78">
        <f t="shared" si="11"/>
        <v>2.8</v>
      </c>
      <c r="U58" s="261">
        <f t="shared" si="12"/>
        <v>4.0999999999999996</v>
      </c>
      <c r="V58" s="263">
        <v>4.0999999999999996</v>
      </c>
      <c r="W58" s="264">
        <f>VLOOKUP(V58,'ESCALA DE NOTAS VALORIZADAS'!$B$9:$C$58,2,0)</f>
        <v>234285.71428571426</v>
      </c>
      <c r="X58" s="262" t="s">
        <v>434</v>
      </c>
    </row>
    <row r="59" spans="2:24" s="71" customFormat="1" ht="34.5" customHeight="1" x14ac:dyDescent="0.25">
      <c r="B59" s="133">
        <v>439</v>
      </c>
      <c r="C59" s="134" t="s">
        <v>210</v>
      </c>
      <c r="D59" s="69">
        <v>7</v>
      </c>
      <c r="E59" s="69">
        <v>7</v>
      </c>
      <c r="F59" s="69">
        <v>7</v>
      </c>
      <c r="G59" s="68">
        <f t="shared" si="7"/>
        <v>7</v>
      </c>
      <c r="H59" s="67">
        <f t="shared" si="8"/>
        <v>2.1</v>
      </c>
      <c r="I59" s="69"/>
      <c r="J59" s="69">
        <v>7</v>
      </c>
      <c r="K59" s="69"/>
      <c r="L59" s="69">
        <v>7</v>
      </c>
      <c r="M59" s="67"/>
      <c r="N59" s="67">
        <v>7</v>
      </c>
      <c r="O59" s="67"/>
      <c r="P59" s="67"/>
      <c r="Q59" s="95">
        <f t="shared" si="9"/>
        <v>7</v>
      </c>
      <c r="R59" s="69">
        <v>4</v>
      </c>
      <c r="S59" s="82">
        <f t="shared" si="10"/>
        <v>5.5</v>
      </c>
      <c r="T59" s="78">
        <f t="shared" si="11"/>
        <v>3.8499999999999996</v>
      </c>
      <c r="U59" s="261">
        <f t="shared" si="12"/>
        <v>5.9499999999999993</v>
      </c>
      <c r="V59" s="263">
        <v>6</v>
      </c>
      <c r="W59" s="264">
        <f>VLOOKUP(V59,'ESCALA DE NOTAS VALORIZADAS'!$B$9:$C$58,2,0)</f>
        <v>342857.14285714284</v>
      </c>
      <c r="X59" s="262" t="s">
        <v>511</v>
      </c>
    </row>
    <row r="60" spans="2:24" ht="24" x14ac:dyDescent="0.25">
      <c r="B60" s="133">
        <v>442</v>
      </c>
      <c r="C60" s="134" t="s">
        <v>211</v>
      </c>
      <c r="D60" s="69">
        <v>7</v>
      </c>
      <c r="E60" s="69">
        <v>1</v>
      </c>
      <c r="F60" s="145">
        <v>5</v>
      </c>
      <c r="G60" s="68">
        <f t="shared" si="7"/>
        <v>4.333333333333333</v>
      </c>
      <c r="H60" s="67">
        <f t="shared" si="8"/>
        <v>1.2999999999999998</v>
      </c>
      <c r="I60" s="69"/>
      <c r="J60" s="69">
        <v>7</v>
      </c>
      <c r="K60" s="69"/>
      <c r="L60" s="69">
        <v>6.5</v>
      </c>
      <c r="M60" s="67"/>
      <c r="N60" s="67">
        <v>7</v>
      </c>
      <c r="O60" s="67"/>
      <c r="P60" s="67"/>
      <c r="Q60" s="95">
        <f t="shared" si="9"/>
        <v>6.833333333333333</v>
      </c>
      <c r="R60" s="69">
        <v>1</v>
      </c>
      <c r="S60" s="82">
        <f t="shared" si="10"/>
        <v>3.9166666666666665</v>
      </c>
      <c r="T60" s="78">
        <f t="shared" si="11"/>
        <v>2.7416666666666663</v>
      </c>
      <c r="U60" s="261">
        <f t="shared" si="12"/>
        <v>4.0416666666666661</v>
      </c>
      <c r="V60" s="263">
        <v>4</v>
      </c>
      <c r="W60" s="264">
        <f>VLOOKUP(V60,'ESCALA DE NOTAS VALORIZADAS'!$B$9:$C$58,2,0)</f>
        <v>228571.42857142858</v>
      </c>
      <c r="X60" s="262" t="s">
        <v>512</v>
      </c>
    </row>
    <row r="61" spans="2:24" ht="30" x14ac:dyDescent="0.25">
      <c r="B61" s="133">
        <v>444</v>
      </c>
      <c r="C61" s="134" t="s">
        <v>212</v>
      </c>
      <c r="D61" s="69">
        <v>7</v>
      </c>
      <c r="E61" s="69">
        <v>7</v>
      </c>
      <c r="F61" s="69">
        <v>5</v>
      </c>
      <c r="G61" s="68">
        <f t="shared" si="7"/>
        <v>6.333333333333333</v>
      </c>
      <c r="H61" s="67">
        <f t="shared" si="8"/>
        <v>1.9</v>
      </c>
      <c r="I61" s="69"/>
      <c r="J61" s="69">
        <v>7</v>
      </c>
      <c r="K61" s="69"/>
      <c r="L61" s="69">
        <v>6.5</v>
      </c>
      <c r="M61" s="67"/>
      <c r="N61" s="67">
        <v>7</v>
      </c>
      <c r="O61" s="67"/>
      <c r="P61" s="67"/>
      <c r="Q61" s="95">
        <f t="shared" si="9"/>
        <v>6.833333333333333</v>
      </c>
      <c r="R61" s="69">
        <v>1</v>
      </c>
      <c r="S61" s="82">
        <f t="shared" si="10"/>
        <v>3.9166666666666665</v>
      </c>
      <c r="T61" s="78">
        <f t="shared" si="11"/>
        <v>2.7416666666666663</v>
      </c>
      <c r="U61" s="261">
        <f t="shared" si="12"/>
        <v>4.6416666666666657</v>
      </c>
      <c r="V61" s="263">
        <v>4.5999999999999996</v>
      </c>
      <c r="W61" s="264">
        <f>VLOOKUP(V61,'ESCALA DE NOTAS VALORIZADAS'!$B$9:$C$58,2,0)</f>
        <v>262857.14285714284</v>
      </c>
      <c r="X61" s="262" t="s">
        <v>418</v>
      </c>
    </row>
    <row r="62" spans="2:24" ht="45" x14ac:dyDescent="0.25">
      <c r="B62" s="133">
        <v>447</v>
      </c>
      <c r="C62" s="134" t="s">
        <v>213</v>
      </c>
      <c r="D62" s="69">
        <v>7</v>
      </c>
      <c r="E62" s="69">
        <v>7</v>
      </c>
      <c r="F62" s="145">
        <v>5</v>
      </c>
      <c r="G62" s="68">
        <f t="shared" si="7"/>
        <v>6.333333333333333</v>
      </c>
      <c r="H62" s="67">
        <f t="shared" si="8"/>
        <v>1.9</v>
      </c>
      <c r="I62" s="69"/>
      <c r="J62" s="69">
        <v>7</v>
      </c>
      <c r="K62" s="69"/>
      <c r="L62" s="69">
        <v>6.5</v>
      </c>
      <c r="M62" s="67"/>
      <c r="N62" s="67">
        <v>7</v>
      </c>
      <c r="O62" s="67"/>
      <c r="P62" s="67"/>
      <c r="Q62" s="95">
        <f t="shared" si="9"/>
        <v>6.833333333333333</v>
      </c>
      <c r="R62" s="69">
        <v>1</v>
      </c>
      <c r="S62" s="82">
        <f t="shared" si="10"/>
        <v>3.9166666666666665</v>
      </c>
      <c r="T62" s="78">
        <f t="shared" si="11"/>
        <v>2.7416666666666663</v>
      </c>
      <c r="U62" s="261">
        <f t="shared" si="12"/>
        <v>4.6416666666666657</v>
      </c>
      <c r="V62" s="263">
        <v>4.5999999999999996</v>
      </c>
      <c r="W62" s="264">
        <f>VLOOKUP(V62,'ESCALA DE NOTAS VALORIZADAS'!$B$9:$C$58,2,0)</f>
        <v>262857.14285714284</v>
      </c>
      <c r="X62" s="262" t="s">
        <v>513</v>
      </c>
    </row>
    <row r="63" spans="2:24" ht="30" x14ac:dyDescent="0.25">
      <c r="B63" s="133">
        <v>453</v>
      </c>
      <c r="C63" s="134" t="s">
        <v>214</v>
      </c>
      <c r="D63" s="69">
        <v>7</v>
      </c>
      <c r="E63" s="69">
        <v>7</v>
      </c>
      <c r="F63" s="69">
        <v>5</v>
      </c>
      <c r="G63" s="68">
        <f t="shared" si="7"/>
        <v>6.333333333333333</v>
      </c>
      <c r="H63" s="67">
        <f t="shared" si="8"/>
        <v>1.9</v>
      </c>
      <c r="I63" s="69"/>
      <c r="J63" s="69">
        <v>7</v>
      </c>
      <c r="K63" s="69"/>
      <c r="L63" s="69">
        <v>6.5</v>
      </c>
      <c r="M63" s="67"/>
      <c r="N63" s="67">
        <v>7</v>
      </c>
      <c r="O63" s="67"/>
      <c r="P63" s="67"/>
      <c r="Q63" s="95">
        <f t="shared" si="9"/>
        <v>6.833333333333333</v>
      </c>
      <c r="R63" s="69">
        <v>1</v>
      </c>
      <c r="S63" s="82">
        <f t="shared" si="10"/>
        <v>3.9166666666666665</v>
      </c>
      <c r="T63" s="78">
        <f t="shared" si="11"/>
        <v>2.7416666666666663</v>
      </c>
      <c r="U63" s="261">
        <f t="shared" si="12"/>
        <v>4.6416666666666657</v>
      </c>
      <c r="V63" s="263">
        <v>4.5999999999999996</v>
      </c>
      <c r="W63" s="264">
        <f>VLOOKUP(V63,'ESCALA DE NOTAS VALORIZADAS'!$B$9:$C$58,2,0)</f>
        <v>262857.14285714284</v>
      </c>
      <c r="X63" s="262" t="s">
        <v>514</v>
      </c>
    </row>
    <row r="64" spans="2:24" ht="30" x14ac:dyDescent="0.25">
      <c r="B64" s="133">
        <v>493</v>
      </c>
      <c r="C64" s="136" t="s">
        <v>215</v>
      </c>
      <c r="D64" s="69">
        <v>7</v>
      </c>
      <c r="E64" s="69">
        <v>1</v>
      </c>
      <c r="F64" s="69">
        <v>7</v>
      </c>
      <c r="G64" s="68">
        <f t="shared" si="7"/>
        <v>5</v>
      </c>
      <c r="H64" s="67">
        <f t="shared" si="8"/>
        <v>1.5</v>
      </c>
      <c r="I64" s="69"/>
      <c r="J64" s="69">
        <v>7</v>
      </c>
      <c r="K64" s="69"/>
      <c r="L64" s="69">
        <v>6.5</v>
      </c>
      <c r="M64" s="67"/>
      <c r="N64" s="67">
        <v>7</v>
      </c>
      <c r="O64" s="67"/>
      <c r="P64" s="67"/>
      <c r="Q64" s="95">
        <f t="shared" si="9"/>
        <v>6.833333333333333</v>
      </c>
      <c r="R64" s="69">
        <v>7</v>
      </c>
      <c r="S64" s="82">
        <f t="shared" si="10"/>
        <v>6.9166666666666661</v>
      </c>
      <c r="T64" s="78">
        <f t="shared" si="11"/>
        <v>4.8416666666666659</v>
      </c>
      <c r="U64" s="261">
        <f t="shared" si="12"/>
        <v>6.3416666666666659</v>
      </c>
      <c r="V64" s="263">
        <v>6.3</v>
      </c>
      <c r="W64" s="264">
        <f>VLOOKUP(V64,'ESCALA DE NOTAS VALORIZADAS'!$B$9:$C$58,2,0)</f>
        <v>360000</v>
      </c>
      <c r="X64" s="262" t="s">
        <v>474</v>
      </c>
    </row>
    <row r="65" spans="2:24" ht="24" x14ac:dyDescent="0.25">
      <c r="B65" s="133">
        <v>498</v>
      </c>
      <c r="C65" s="136" t="s">
        <v>216</v>
      </c>
      <c r="D65" s="69">
        <v>7</v>
      </c>
      <c r="E65" s="69">
        <v>7</v>
      </c>
      <c r="F65" s="69">
        <v>5</v>
      </c>
      <c r="G65" s="68">
        <f t="shared" si="7"/>
        <v>6.333333333333333</v>
      </c>
      <c r="H65" s="67">
        <f t="shared" si="8"/>
        <v>1.9</v>
      </c>
      <c r="I65" s="69"/>
      <c r="J65" s="69">
        <v>7</v>
      </c>
      <c r="K65" s="69"/>
      <c r="L65" s="69">
        <v>6.5</v>
      </c>
      <c r="M65" s="67"/>
      <c r="N65" s="67">
        <v>7</v>
      </c>
      <c r="O65" s="67"/>
      <c r="P65" s="67"/>
      <c r="Q65" s="95">
        <f t="shared" si="9"/>
        <v>6.833333333333333</v>
      </c>
      <c r="R65" s="69">
        <v>7</v>
      </c>
      <c r="S65" s="82">
        <f t="shared" si="10"/>
        <v>6.9166666666666661</v>
      </c>
      <c r="T65" s="78">
        <f t="shared" si="11"/>
        <v>4.8416666666666659</v>
      </c>
      <c r="U65" s="261">
        <f t="shared" si="12"/>
        <v>6.7416666666666654</v>
      </c>
      <c r="V65" s="263">
        <v>6.7</v>
      </c>
      <c r="W65" s="264">
        <f>VLOOKUP(V65,'ESCALA DE NOTAS VALORIZADAS'!$B$9:$C$58,2,0)</f>
        <v>382857.14285714284</v>
      </c>
      <c r="X65" s="262" t="s">
        <v>421</v>
      </c>
    </row>
    <row r="66" spans="2:24" ht="24" x14ac:dyDescent="0.25">
      <c r="B66" s="133">
        <v>500</v>
      </c>
      <c r="C66" s="136" t="s">
        <v>217</v>
      </c>
      <c r="D66" s="69">
        <v>7</v>
      </c>
      <c r="E66" s="69">
        <v>7</v>
      </c>
      <c r="F66" s="69">
        <v>7</v>
      </c>
      <c r="G66" s="68">
        <f t="shared" si="7"/>
        <v>7</v>
      </c>
      <c r="H66" s="67">
        <f t="shared" si="8"/>
        <v>2.1</v>
      </c>
      <c r="I66" s="69"/>
      <c r="J66" s="69">
        <v>7</v>
      </c>
      <c r="K66" s="69"/>
      <c r="L66" s="69">
        <v>6.5</v>
      </c>
      <c r="M66" s="67"/>
      <c r="N66" s="67">
        <v>7</v>
      </c>
      <c r="O66" s="67"/>
      <c r="P66" s="67"/>
      <c r="Q66" s="95">
        <f t="shared" si="9"/>
        <v>6.833333333333333</v>
      </c>
      <c r="R66" s="69">
        <v>4</v>
      </c>
      <c r="S66" s="82">
        <f t="shared" si="10"/>
        <v>5.4166666666666661</v>
      </c>
      <c r="T66" s="78">
        <f t="shared" si="11"/>
        <v>3.7916666666666661</v>
      </c>
      <c r="U66" s="261">
        <f t="shared" si="12"/>
        <v>5.8916666666666657</v>
      </c>
      <c r="V66" s="263">
        <v>5.9</v>
      </c>
      <c r="W66" s="264">
        <f>VLOOKUP(V66,'ESCALA DE NOTAS VALORIZADAS'!$B$9:$C$58,2,0)</f>
        <v>337142.85714285716</v>
      </c>
      <c r="X66" s="262" t="s">
        <v>515</v>
      </c>
    </row>
    <row r="67" spans="2:24" ht="24" x14ac:dyDescent="0.25">
      <c r="B67" s="133">
        <v>531</v>
      </c>
      <c r="C67" s="134" t="s">
        <v>218</v>
      </c>
      <c r="D67" s="69">
        <v>7</v>
      </c>
      <c r="E67" s="69">
        <v>7</v>
      </c>
      <c r="F67" s="69">
        <v>5</v>
      </c>
      <c r="G67" s="68">
        <f t="shared" si="7"/>
        <v>6.333333333333333</v>
      </c>
      <c r="H67" s="67">
        <f t="shared" si="8"/>
        <v>1.9</v>
      </c>
      <c r="I67" s="69"/>
      <c r="J67" s="69">
        <v>7</v>
      </c>
      <c r="K67" s="69"/>
      <c r="L67" s="69">
        <v>6.5</v>
      </c>
      <c r="M67" s="67"/>
      <c r="N67" s="67">
        <v>7</v>
      </c>
      <c r="O67" s="67"/>
      <c r="P67" s="67"/>
      <c r="Q67" s="95">
        <f t="shared" si="9"/>
        <v>6.833333333333333</v>
      </c>
      <c r="R67" s="69">
        <v>7</v>
      </c>
      <c r="S67" s="82">
        <f t="shared" si="10"/>
        <v>6.9166666666666661</v>
      </c>
      <c r="T67" s="78">
        <f t="shared" si="11"/>
        <v>4.8416666666666659</v>
      </c>
      <c r="U67" s="261">
        <f t="shared" si="12"/>
        <v>6.7416666666666654</v>
      </c>
      <c r="V67" s="265">
        <v>6.7</v>
      </c>
      <c r="W67" s="264">
        <f>VLOOKUP(V67,'ESCALA DE NOTAS VALORIZADAS'!$B$9:$C$58,2,0)</f>
        <v>382857.14285714284</v>
      </c>
      <c r="X67" s="262" t="s">
        <v>516</v>
      </c>
    </row>
    <row r="68" spans="2:24" ht="24" x14ac:dyDescent="0.25">
      <c r="B68" s="133">
        <v>536</v>
      </c>
      <c r="C68" s="134" t="s">
        <v>219</v>
      </c>
      <c r="D68" s="69">
        <v>7</v>
      </c>
      <c r="E68" s="69">
        <v>7</v>
      </c>
      <c r="F68" s="145">
        <v>5</v>
      </c>
      <c r="G68" s="68">
        <f t="shared" si="7"/>
        <v>6.333333333333333</v>
      </c>
      <c r="H68" s="67">
        <f t="shared" si="8"/>
        <v>1.9</v>
      </c>
      <c r="I68" s="69"/>
      <c r="J68" s="69">
        <v>7</v>
      </c>
      <c r="K68" s="69"/>
      <c r="L68" s="69">
        <v>7</v>
      </c>
      <c r="M68" s="67"/>
      <c r="N68" s="67">
        <v>7</v>
      </c>
      <c r="O68" s="67"/>
      <c r="P68" s="67"/>
      <c r="Q68" s="95">
        <f t="shared" si="9"/>
        <v>7</v>
      </c>
      <c r="R68" s="69">
        <v>1</v>
      </c>
      <c r="S68" s="82">
        <f t="shared" si="10"/>
        <v>4</v>
      </c>
      <c r="T68" s="78">
        <f t="shared" si="11"/>
        <v>2.8</v>
      </c>
      <c r="U68" s="261">
        <f t="shared" si="12"/>
        <v>4.6999999999999993</v>
      </c>
      <c r="V68" s="263">
        <v>4.7</v>
      </c>
      <c r="W68" s="264">
        <f>VLOOKUP(V68,'ESCALA DE NOTAS VALORIZADAS'!$B$9:$C$58,2,0)</f>
        <v>268571.42857142858</v>
      </c>
      <c r="X68" s="262" t="s">
        <v>517</v>
      </c>
    </row>
    <row r="69" spans="2:24" ht="24" x14ac:dyDescent="0.25">
      <c r="B69" s="133">
        <v>557</v>
      </c>
      <c r="C69" s="134" t="s">
        <v>220</v>
      </c>
      <c r="D69" s="69">
        <v>7</v>
      </c>
      <c r="E69" s="69">
        <v>7</v>
      </c>
      <c r="F69" s="145">
        <v>5</v>
      </c>
      <c r="G69" s="68">
        <f t="shared" si="7"/>
        <v>6.333333333333333</v>
      </c>
      <c r="H69" s="67">
        <f t="shared" si="8"/>
        <v>1.9</v>
      </c>
      <c r="I69" s="69"/>
      <c r="J69" s="69">
        <v>7</v>
      </c>
      <c r="K69" s="69"/>
      <c r="L69" s="69">
        <v>6.5</v>
      </c>
      <c r="M69" s="67"/>
      <c r="N69" s="67">
        <v>7</v>
      </c>
      <c r="O69" s="67"/>
      <c r="P69" s="67"/>
      <c r="Q69" s="95">
        <f t="shared" si="9"/>
        <v>6.833333333333333</v>
      </c>
      <c r="R69" s="69">
        <v>1</v>
      </c>
      <c r="S69" s="82">
        <f t="shared" si="10"/>
        <v>3.9166666666666665</v>
      </c>
      <c r="T69" s="78">
        <f t="shared" si="11"/>
        <v>2.7416666666666663</v>
      </c>
      <c r="U69" s="261">
        <f t="shared" si="12"/>
        <v>4.6416666666666657</v>
      </c>
      <c r="V69" s="263">
        <v>4.5999999999999996</v>
      </c>
      <c r="W69" s="264">
        <f>VLOOKUP(V69,'ESCALA DE NOTAS VALORIZADAS'!$B$9:$C$58,2,0)</f>
        <v>262857.14285714284</v>
      </c>
      <c r="X69" s="262" t="s">
        <v>518</v>
      </c>
    </row>
    <row r="70" spans="2:24" x14ac:dyDescent="0.25">
      <c r="C70" s="5">
        <v>67</v>
      </c>
      <c r="W70" s="18">
        <f>SUM(W6:W69)</f>
        <v>18057142.857142862</v>
      </c>
    </row>
  </sheetData>
  <sheetProtection algorithmName="SHA-512" hashValue="WCydfs3demEiXvZC2skyq1Omo5scruX7LQdShgFxM/Hcx9VeK17M6lOTdEz/oeN2o452mFGNyOnyr1CnyUAjLw==" saltValue="40jpw8esbTcD0MS/2T+pyA==" spinCount="100000" sheet="1" objects="1" scenarios="1"/>
  <autoFilter ref="B5:W51" xr:uid="{00000000-0009-0000-0000-000009000000}"/>
  <sortState ref="B5:V59">
    <sortCondition descending="1" ref="V5:V59"/>
  </sortState>
  <mergeCells count="9">
    <mergeCell ref="X4:X5"/>
    <mergeCell ref="B1:W1"/>
    <mergeCell ref="B2:W2"/>
    <mergeCell ref="B3:W3"/>
    <mergeCell ref="C4:C5"/>
    <mergeCell ref="D4:H4"/>
    <mergeCell ref="I4:T4"/>
    <mergeCell ref="V4:V5"/>
    <mergeCell ref="W4:W5"/>
  </mergeCells>
  <pageMargins left="0.70866141732283472" right="0.70866141732283472" top="0.74803149606299213" bottom="0.74803149606299213" header="0.31496062992125984" footer="0.31496062992125984"/>
  <pageSetup paperSize="5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2"/>
  <sheetViews>
    <sheetView zoomScale="87" zoomScaleNormal="87" workbookViewId="0">
      <selection activeCell="W8" sqref="W8"/>
    </sheetView>
  </sheetViews>
  <sheetFormatPr baseColWidth="10" defaultRowHeight="15" x14ac:dyDescent="0.25"/>
  <cols>
    <col min="1" max="1" width="7.85546875" style="9" customWidth="1"/>
    <col min="2" max="2" width="10.42578125" customWidth="1"/>
    <col min="3" max="3" width="47.7109375" customWidth="1"/>
    <col min="4" max="6" width="11.42578125" hidden="1" customWidth="1"/>
    <col min="7" max="7" width="13.5703125" style="17" hidden="1" customWidth="1"/>
    <col min="8" max="8" width="13.5703125" hidden="1" customWidth="1"/>
    <col min="9" max="9" width="14.5703125" hidden="1" customWidth="1"/>
    <col min="10" max="16" width="14.5703125" style="9" hidden="1" customWidth="1"/>
    <col min="17" max="17" width="14.5703125" style="17" hidden="1" customWidth="1"/>
    <col min="18" max="19" width="11.42578125" hidden="1" customWidth="1"/>
    <col min="20" max="20" width="12.85546875" hidden="1" customWidth="1"/>
    <col min="21" max="21" width="12.42578125" style="9" hidden="1" customWidth="1"/>
    <col min="22" max="22" width="13.7109375" customWidth="1"/>
    <col min="23" max="23" width="19" style="18" customWidth="1"/>
    <col min="24" max="24" width="27.28515625" customWidth="1"/>
  </cols>
  <sheetData>
    <row r="1" spans="1:24" s="9" customFormat="1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4" s="9" customFormat="1" x14ac:dyDescent="0.25">
      <c r="B2" s="359" t="s">
        <v>44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</row>
    <row r="3" spans="1:24" s="9" customFormat="1" ht="19.5" customHeight="1" thickBot="1" x14ac:dyDescent="0.3">
      <c r="B3" s="340" t="s">
        <v>15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4" s="1" customFormat="1" ht="79.5" customHeight="1" thickBot="1" x14ac:dyDescent="0.3">
      <c r="A4" s="9"/>
      <c r="B4" s="155" t="s">
        <v>0</v>
      </c>
      <c r="C4" s="180" t="s">
        <v>1</v>
      </c>
      <c r="D4" s="341" t="s">
        <v>2</v>
      </c>
      <c r="E4" s="342"/>
      <c r="F4" s="342"/>
      <c r="G4" s="342"/>
      <c r="H4" s="343"/>
      <c r="I4" s="341" t="s">
        <v>3</v>
      </c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344" t="s">
        <v>57</v>
      </c>
      <c r="V4" s="344" t="s">
        <v>58</v>
      </c>
      <c r="W4" s="357" t="s">
        <v>579</v>
      </c>
      <c r="X4" s="357" t="s">
        <v>578</v>
      </c>
    </row>
    <row r="5" spans="1:24" s="9" customFormat="1" ht="52.5" customHeight="1" thickBot="1" x14ac:dyDescent="0.3">
      <c r="B5" s="158"/>
      <c r="C5" s="181"/>
      <c r="D5" s="182" t="s">
        <v>6</v>
      </c>
      <c r="E5" s="182" t="s">
        <v>7</v>
      </c>
      <c r="F5" s="182" t="s">
        <v>8</v>
      </c>
      <c r="G5" s="183" t="s">
        <v>9</v>
      </c>
      <c r="H5" s="182" t="s">
        <v>10</v>
      </c>
      <c r="I5" s="162" t="s">
        <v>46</v>
      </c>
      <c r="J5" s="162" t="s">
        <v>47</v>
      </c>
      <c r="K5" s="162" t="s">
        <v>48</v>
      </c>
      <c r="L5" s="162" t="s">
        <v>49</v>
      </c>
      <c r="M5" s="162" t="s">
        <v>50</v>
      </c>
      <c r="N5" s="162" t="s">
        <v>51</v>
      </c>
      <c r="O5" s="162" t="s">
        <v>53</v>
      </c>
      <c r="P5" s="162" t="s">
        <v>52</v>
      </c>
      <c r="Q5" s="163" t="s">
        <v>54</v>
      </c>
      <c r="R5" s="182" t="s">
        <v>12</v>
      </c>
      <c r="S5" s="182" t="s">
        <v>9</v>
      </c>
      <c r="T5" s="182" t="s">
        <v>13</v>
      </c>
      <c r="U5" s="345"/>
      <c r="V5" s="352"/>
      <c r="W5" s="358"/>
      <c r="X5" s="358"/>
    </row>
    <row r="6" spans="1:24" s="1" customFormat="1" ht="34.5" customHeight="1" x14ac:dyDescent="0.25">
      <c r="A6" s="9"/>
      <c r="B6" s="133">
        <v>52</v>
      </c>
      <c r="C6" s="134" t="s">
        <v>224</v>
      </c>
      <c r="D6" s="61">
        <v>7</v>
      </c>
      <c r="E6" s="86">
        <v>7</v>
      </c>
      <c r="F6" s="86">
        <v>7</v>
      </c>
      <c r="G6" s="98">
        <f>+(+D6+E6+F6)/3</f>
        <v>7</v>
      </c>
      <c r="H6" s="86">
        <f>+G6*30%</f>
        <v>2.1</v>
      </c>
      <c r="I6" s="88"/>
      <c r="J6" s="87">
        <v>7</v>
      </c>
      <c r="K6" s="87"/>
      <c r="L6" s="87">
        <v>7</v>
      </c>
      <c r="M6" s="87"/>
      <c r="N6" s="87">
        <v>7</v>
      </c>
      <c r="O6" s="87"/>
      <c r="P6" s="87"/>
      <c r="Q6" s="83">
        <f>AVERAGE(I6:P6)</f>
        <v>7</v>
      </c>
      <c r="R6" s="86">
        <v>4</v>
      </c>
      <c r="S6" s="98">
        <f>(+Q6+R6)/2</f>
        <v>5.5</v>
      </c>
      <c r="T6" s="98">
        <f>+S6*70%</f>
        <v>3.8499999999999996</v>
      </c>
      <c r="U6" s="266">
        <f>+H6+T6</f>
        <v>5.9499999999999993</v>
      </c>
      <c r="V6" s="269">
        <v>6</v>
      </c>
      <c r="W6" s="270">
        <f>VLOOKUP(V6,'ESCALA DE NOTAS VALORIZADAS'!$B$9:$C$58,2,0)</f>
        <v>342857.14285714284</v>
      </c>
      <c r="X6" s="268" t="s">
        <v>519</v>
      </c>
    </row>
    <row r="7" spans="1:24" s="1" customFormat="1" ht="30.75" customHeight="1" x14ac:dyDescent="0.25">
      <c r="A7" s="9"/>
      <c r="B7" s="133">
        <v>74</v>
      </c>
      <c r="C7" s="134" t="s">
        <v>248</v>
      </c>
      <c r="D7" s="99">
        <v>7</v>
      </c>
      <c r="E7" s="100">
        <v>7</v>
      </c>
      <c r="F7" s="100">
        <v>7</v>
      </c>
      <c r="G7" s="68">
        <f t="shared" ref="G7:G15" si="0">(+D7+E7+F7)/3</f>
        <v>7</v>
      </c>
      <c r="H7" s="67">
        <f t="shared" ref="H7:H15" si="1">+G7*30%</f>
        <v>2.1</v>
      </c>
      <c r="I7" s="88"/>
      <c r="J7" s="87">
        <v>7</v>
      </c>
      <c r="K7" s="87"/>
      <c r="L7" s="87">
        <v>7</v>
      </c>
      <c r="M7" s="87"/>
      <c r="N7" s="87">
        <v>7</v>
      </c>
      <c r="O7" s="87"/>
      <c r="P7" s="87"/>
      <c r="Q7" s="95">
        <f t="shared" ref="Q7:Q22" si="2">AVERAGE(I7:P7)</f>
        <v>7</v>
      </c>
      <c r="R7" s="87">
        <v>1</v>
      </c>
      <c r="S7" s="101">
        <f>(+Q7+R7)/2</f>
        <v>4</v>
      </c>
      <c r="T7" s="102">
        <f>+S7*70%</f>
        <v>2.8</v>
      </c>
      <c r="U7" s="267">
        <f t="shared" ref="U7:U22" si="3">+H7+T7</f>
        <v>4.9000000000000004</v>
      </c>
      <c r="V7" s="269">
        <v>4.9000000000000004</v>
      </c>
      <c r="W7" s="270">
        <f>VLOOKUP(V7,'ESCALA DE NOTAS VALORIZADAS'!$B$9:$C$58,2,0)</f>
        <v>280000.00000000006</v>
      </c>
      <c r="X7" s="268" t="s">
        <v>520</v>
      </c>
    </row>
    <row r="8" spans="1:24" s="1" customFormat="1" ht="31.5" customHeight="1" x14ac:dyDescent="0.25">
      <c r="A8" s="9"/>
      <c r="B8" s="133">
        <v>85</v>
      </c>
      <c r="C8" s="134" t="s">
        <v>225</v>
      </c>
      <c r="D8" s="60">
        <v>7</v>
      </c>
      <c r="E8" s="88">
        <v>1</v>
      </c>
      <c r="F8" s="88">
        <v>7</v>
      </c>
      <c r="G8" s="68">
        <f t="shared" si="0"/>
        <v>5</v>
      </c>
      <c r="H8" s="67">
        <f t="shared" si="1"/>
        <v>1.5</v>
      </c>
      <c r="I8" s="88"/>
      <c r="J8" s="88">
        <v>5</v>
      </c>
      <c r="K8" s="87"/>
      <c r="L8" s="87">
        <v>6.5</v>
      </c>
      <c r="M8" s="87"/>
      <c r="N8" s="87">
        <v>7</v>
      </c>
      <c r="O8" s="87"/>
      <c r="P8" s="87"/>
      <c r="Q8" s="95">
        <f t="shared" si="2"/>
        <v>6.166666666666667</v>
      </c>
      <c r="R8" s="88">
        <v>1</v>
      </c>
      <c r="S8" s="101">
        <f t="shared" ref="S8:S22" si="4">(+Q8+R8)/2</f>
        <v>3.5833333333333335</v>
      </c>
      <c r="T8" s="102">
        <f t="shared" ref="T8:T22" si="5">+S8*70%</f>
        <v>2.5083333333333333</v>
      </c>
      <c r="U8" s="267">
        <f t="shared" si="3"/>
        <v>4.0083333333333329</v>
      </c>
      <c r="V8" s="269">
        <v>4</v>
      </c>
      <c r="W8" s="270">
        <f>VLOOKUP(V8,'ESCALA DE NOTAS VALORIZADAS'!$B$9:$C$58,2,0)</f>
        <v>228571.42857142858</v>
      </c>
      <c r="X8" s="268" t="s">
        <v>416</v>
      </c>
    </row>
    <row r="9" spans="1:24" s="1" customFormat="1" ht="24.75" customHeight="1" x14ac:dyDescent="0.25">
      <c r="A9" s="9"/>
      <c r="B9" s="133">
        <v>86</v>
      </c>
      <c r="C9" s="134" t="s">
        <v>226</v>
      </c>
      <c r="D9" s="60">
        <v>7</v>
      </c>
      <c r="E9" s="88">
        <v>1</v>
      </c>
      <c r="F9" s="88">
        <v>7</v>
      </c>
      <c r="G9" s="68">
        <f t="shared" si="0"/>
        <v>5</v>
      </c>
      <c r="H9" s="67">
        <f t="shared" si="1"/>
        <v>1.5</v>
      </c>
      <c r="I9" s="88"/>
      <c r="J9" s="88">
        <v>5</v>
      </c>
      <c r="K9" s="87"/>
      <c r="L9" s="87">
        <v>6.5</v>
      </c>
      <c r="M9" s="87"/>
      <c r="N9" s="87">
        <v>7</v>
      </c>
      <c r="O9" s="87"/>
      <c r="P9" s="87"/>
      <c r="Q9" s="95">
        <f t="shared" si="2"/>
        <v>6.166666666666667</v>
      </c>
      <c r="R9" s="88">
        <v>1</v>
      </c>
      <c r="S9" s="101">
        <f t="shared" si="4"/>
        <v>3.5833333333333335</v>
      </c>
      <c r="T9" s="102">
        <f t="shared" si="5"/>
        <v>2.5083333333333333</v>
      </c>
      <c r="U9" s="267">
        <f t="shared" si="3"/>
        <v>4.0083333333333329</v>
      </c>
      <c r="V9" s="271">
        <v>4</v>
      </c>
      <c r="W9" s="270">
        <f>VLOOKUP(V9,'ESCALA DE NOTAS VALORIZADAS'!$B$9:$C$58,2,0)</f>
        <v>228571.42857142858</v>
      </c>
      <c r="X9" s="268" t="s">
        <v>416</v>
      </c>
    </row>
    <row r="10" spans="1:24" s="1" customFormat="1" ht="34.5" customHeight="1" x14ac:dyDescent="0.25">
      <c r="A10" s="9"/>
      <c r="B10" s="133">
        <v>87</v>
      </c>
      <c r="C10" s="134" t="s">
        <v>227</v>
      </c>
      <c r="D10" s="103">
        <v>7</v>
      </c>
      <c r="E10" s="104">
        <v>1</v>
      </c>
      <c r="F10" s="104">
        <v>7</v>
      </c>
      <c r="G10" s="68">
        <f t="shared" si="0"/>
        <v>5</v>
      </c>
      <c r="H10" s="67">
        <f t="shared" si="1"/>
        <v>1.5</v>
      </c>
      <c r="I10" s="88"/>
      <c r="J10" s="88">
        <v>5</v>
      </c>
      <c r="K10" s="87"/>
      <c r="L10" s="87">
        <v>6.5</v>
      </c>
      <c r="M10" s="87"/>
      <c r="N10" s="87">
        <v>7</v>
      </c>
      <c r="O10" s="87"/>
      <c r="P10" s="87"/>
      <c r="Q10" s="95">
        <f t="shared" si="2"/>
        <v>6.166666666666667</v>
      </c>
      <c r="R10" s="88">
        <v>1</v>
      </c>
      <c r="S10" s="101">
        <f t="shared" si="4"/>
        <v>3.5833333333333335</v>
      </c>
      <c r="T10" s="102">
        <f t="shared" si="5"/>
        <v>2.5083333333333333</v>
      </c>
      <c r="U10" s="267">
        <f t="shared" si="3"/>
        <v>4.0083333333333329</v>
      </c>
      <c r="V10" s="269">
        <v>4</v>
      </c>
      <c r="W10" s="270">
        <f>VLOOKUP(V10,'ESCALA DE NOTAS VALORIZADAS'!$B$9:$C$58,2,0)</f>
        <v>228571.42857142858</v>
      </c>
      <c r="X10" s="268" t="s">
        <v>416</v>
      </c>
    </row>
    <row r="11" spans="1:24" s="1" customFormat="1" ht="48.75" customHeight="1" x14ac:dyDescent="0.25">
      <c r="A11" s="9"/>
      <c r="B11" s="133">
        <v>88</v>
      </c>
      <c r="C11" s="134" t="s">
        <v>228</v>
      </c>
      <c r="D11" s="103">
        <v>7</v>
      </c>
      <c r="E11" s="104">
        <v>1</v>
      </c>
      <c r="F11" s="104">
        <v>7</v>
      </c>
      <c r="G11" s="68">
        <f t="shared" si="0"/>
        <v>5</v>
      </c>
      <c r="H11" s="67">
        <f t="shared" si="1"/>
        <v>1.5</v>
      </c>
      <c r="I11" s="88"/>
      <c r="J11" s="88">
        <v>5</v>
      </c>
      <c r="K11" s="87"/>
      <c r="L11" s="87">
        <v>6.5</v>
      </c>
      <c r="M11" s="87"/>
      <c r="N11" s="87">
        <v>7</v>
      </c>
      <c r="O11" s="87"/>
      <c r="P11" s="87"/>
      <c r="Q11" s="95">
        <f t="shared" si="2"/>
        <v>6.166666666666667</v>
      </c>
      <c r="R11" s="88">
        <v>1</v>
      </c>
      <c r="S11" s="101">
        <f t="shared" si="4"/>
        <v>3.5833333333333335</v>
      </c>
      <c r="T11" s="102">
        <f t="shared" si="5"/>
        <v>2.5083333333333333</v>
      </c>
      <c r="U11" s="267">
        <f t="shared" si="3"/>
        <v>4.0083333333333329</v>
      </c>
      <c r="V11" s="269">
        <v>4</v>
      </c>
      <c r="W11" s="270">
        <f>VLOOKUP(V11,'ESCALA DE NOTAS VALORIZADAS'!$B$9:$C$58,2,0)</f>
        <v>228571.42857142858</v>
      </c>
      <c r="X11" s="268" t="s">
        <v>416</v>
      </c>
    </row>
    <row r="12" spans="1:24" s="1" customFormat="1" ht="36.75" customHeight="1" x14ac:dyDescent="0.25">
      <c r="A12" s="9"/>
      <c r="B12" s="133">
        <v>91</v>
      </c>
      <c r="C12" s="134" t="s">
        <v>229</v>
      </c>
      <c r="D12" s="103">
        <v>7</v>
      </c>
      <c r="E12" s="104">
        <v>7</v>
      </c>
      <c r="F12" s="175">
        <v>5</v>
      </c>
      <c r="G12" s="68">
        <f t="shared" si="0"/>
        <v>6.333333333333333</v>
      </c>
      <c r="H12" s="67">
        <f t="shared" si="1"/>
        <v>1.9</v>
      </c>
      <c r="I12" s="88"/>
      <c r="J12" s="88">
        <v>7</v>
      </c>
      <c r="K12" s="87"/>
      <c r="L12" s="87">
        <v>6.5</v>
      </c>
      <c r="M12" s="87"/>
      <c r="N12" s="87">
        <v>7</v>
      </c>
      <c r="O12" s="87"/>
      <c r="P12" s="87"/>
      <c r="Q12" s="95">
        <f t="shared" si="2"/>
        <v>6.833333333333333</v>
      </c>
      <c r="R12" s="88">
        <v>1</v>
      </c>
      <c r="S12" s="101">
        <f t="shared" si="4"/>
        <v>3.9166666666666665</v>
      </c>
      <c r="T12" s="102">
        <f t="shared" si="5"/>
        <v>2.7416666666666663</v>
      </c>
      <c r="U12" s="267">
        <f t="shared" si="3"/>
        <v>4.6416666666666657</v>
      </c>
      <c r="V12" s="269">
        <v>4.5999999999999996</v>
      </c>
      <c r="W12" s="270">
        <f>VLOOKUP(V12,'ESCALA DE NOTAS VALORIZADAS'!$B$9:$C$58,2,0)</f>
        <v>262857.14285714284</v>
      </c>
      <c r="X12" s="268" t="s">
        <v>501</v>
      </c>
    </row>
    <row r="13" spans="1:24" s="1" customFormat="1" ht="24.75" customHeight="1" x14ac:dyDescent="0.25">
      <c r="A13" s="9"/>
      <c r="B13" s="133">
        <v>98</v>
      </c>
      <c r="C13" s="134" t="s">
        <v>230</v>
      </c>
      <c r="D13" s="60">
        <v>7</v>
      </c>
      <c r="E13" s="88">
        <v>7</v>
      </c>
      <c r="F13" s="88">
        <v>5</v>
      </c>
      <c r="G13" s="68">
        <f t="shared" si="0"/>
        <v>6.333333333333333</v>
      </c>
      <c r="H13" s="67">
        <f t="shared" si="1"/>
        <v>1.9</v>
      </c>
      <c r="I13" s="88"/>
      <c r="J13" s="88">
        <v>7</v>
      </c>
      <c r="K13" s="87"/>
      <c r="L13" s="87">
        <v>7</v>
      </c>
      <c r="M13" s="87"/>
      <c r="N13" s="87">
        <v>7</v>
      </c>
      <c r="O13" s="87"/>
      <c r="P13" s="87"/>
      <c r="Q13" s="95">
        <f t="shared" si="2"/>
        <v>7</v>
      </c>
      <c r="R13" s="88">
        <v>1</v>
      </c>
      <c r="S13" s="101">
        <f t="shared" si="4"/>
        <v>4</v>
      </c>
      <c r="T13" s="102">
        <f t="shared" si="5"/>
        <v>2.8</v>
      </c>
      <c r="U13" s="267">
        <f t="shared" si="3"/>
        <v>4.6999999999999993</v>
      </c>
      <c r="V13" s="269">
        <v>4.7</v>
      </c>
      <c r="W13" s="270">
        <f>VLOOKUP(V13,'ESCALA DE NOTAS VALORIZADAS'!$B$9:$C$58,2,0)</f>
        <v>268571.42857142858</v>
      </c>
      <c r="X13" s="268" t="s">
        <v>521</v>
      </c>
    </row>
    <row r="14" spans="1:24" s="1" customFormat="1" ht="24.75" customHeight="1" x14ac:dyDescent="0.25">
      <c r="A14" s="9"/>
      <c r="B14" s="133">
        <v>102</v>
      </c>
      <c r="C14" s="134" t="s">
        <v>231</v>
      </c>
      <c r="D14" s="103">
        <v>7</v>
      </c>
      <c r="E14" s="104">
        <v>7</v>
      </c>
      <c r="F14" s="104">
        <v>5</v>
      </c>
      <c r="G14" s="68">
        <f t="shared" si="0"/>
        <v>6.333333333333333</v>
      </c>
      <c r="H14" s="67">
        <f t="shared" si="1"/>
        <v>1.9</v>
      </c>
      <c r="I14" s="88"/>
      <c r="J14" s="88">
        <v>7</v>
      </c>
      <c r="K14" s="87"/>
      <c r="L14" s="87">
        <v>6.5</v>
      </c>
      <c r="M14" s="87"/>
      <c r="N14" s="87">
        <v>7</v>
      </c>
      <c r="O14" s="87"/>
      <c r="P14" s="87"/>
      <c r="Q14" s="95">
        <f t="shared" si="2"/>
        <v>6.833333333333333</v>
      </c>
      <c r="R14" s="88">
        <v>1</v>
      </c>
      <c r="S14" s="101">
        <f t="shared" si="4"/>
        <v>3.9166666666666665</v>
      </c>
      <c r="T14" s="102">
        <f t="shared" si="5"/>
        <v>2.7416666666666663</v>
      </c>
      <c r="U14" s="267">
        <f t="shared" si="3"/>
        <v>4.6416666666666657</v>
      </c>
      <c r="V14" s="269">
        <v>4.5999999999999996</v>
      </c>
      <c r="W14" s="270">
        <f>VLOOKUP(V14,'ESCALA DE NOTAS VALORIZADAS'!$B$9:$C$58,2,0)</f>
        <v>262857.14285714284</v>
      </c>
      <c r="X14" s="268" t="s">
        <v>522</v>
      </c>
    </row>
    <row r="15" spans="1:24" s="1" customFormat="1" ht="36" customHeight="1" x14ac:dyDescent="0.25">
      <c r="A15" s="9"/>
      <c r="B15" s="133">
        <v>143</v>
      </c>
      <c r="C15" s="134" t="s">
        <v>232</v>
      </c>
      <c r="D15" s="60">
        <v>7</v>
      </c>
      <c r="E15" s="88">
        <v>1</v>
      </c>
      <c r="F15" s="88">
        <v>5</v>
      </c>
      <c r="G15" s="68">
        <f t="shared" si="0"/>
        <v>4.333333333333333</v>
      </c>
      <c r="H15" s="67">
        <f t="shared" si="1"/>
        <v>1.2999999999999998</v>
      </c>
      <c r="I15" s="88"/>
      <c r="J15" s="88">
        <v>7</v>
      </c>
      <c r="K15" s="87"/>
      <c r="L15" s="87">
        <v>7</v>
      </c>
      <c r="M15" s="87"/>
      <c r="N15" s="87">
        <v>7</v>
      </c>
      <c r="O15" s="87"/>
      <c r="P15" s="87"/>
      <c r="Q15" s="95">
        <f t="shared" si="2"/>
        <v>7</v>
      </c>
      <c r="R15" s="88">
        <v>1</v>
      </c>
      <c r="S15" s="101">
        <f t="shared" si="4"/>
        <v>4</v>
      </c>
      <c r="T15" s="102">
        <f t="shared" si="5"/>
        <v>2.8</v>
      </c>
      <c r="U15" s="267">
        <f t="shared" si="3"/>
        <v>4.0999999999999996</v>
      </c>
      <c r="V15" s="269">
        <v>4.0999999999999996</v>
      </c>
      <c r="W15" s="270">
        <f>VLOOKUP(V15,'ESCALA DE NOTAS VALORIZADAS'!$B$9:$C$58,2,0)</f>
        <v>234285.71428571426</v>
      </c>
      <c r="X15" s="268" t="s">
        <v>523</v>
      </c>
    </row>
    <row r="16" spans="1:24" s="1" customFormat="1" ht="24.75" customHeight="1" x14ac:dyDescent="0.25">
      <c r="A16" s="9"/>
      <c r="B16" s="133">
        <v>209</v>
      </c>
      <c r="C16" s="134" t="s">
        <v>233</v>
      </c>
      <c r="D16" s="60">
        <v>7</v>
      </c>
      <c r="E16" s="88">
        <v>7</v>
      </c>
      <c r="F16" s="88">
        <v>7</v>
      </c>
      <c r="G16" s="68">
        <f>(+D16+E16+F16)/3</f>
        <v>7</v>
      </c>
      <c r="H16" s="67">
        <f>+G16*30%</f>
        <v>2.1</v>
      </c>
      <c r="I16" s="88"/>
      <c r="J16" s="88">
        <v>7</v>
      </c>
      <c r="K16" s="87"/>
      <c r="L16" s="87">
        <v>6.5</v>
      </c>
      <c r="M16" s="87"/>
      <c r="N16" s="87">
        <v>7</v>
      </c>
      <c r="O16" s="87"/>
      <c r="P16" s="87"/>
      <c r="Q16" s="95">
        <f t="shared" si="2"/>
        <v>6.833333333333333</v>
      </c>
      <c r="R16" s="88">
        <v>7</v>
      </c>
      <c r="S16" s="101">
        <f t="shared" si="4"/>
        <v>6.9166666666666661</v>
      </c>
      <c r="T16" s="102">
        <f t="shared" si="5"/>
        <v>4.8416666666666659</v>
      </c>
      <c r="U16" s="267">
        <f t="shared" si="3"/>
        <v>6.9416666666666664</v>
      </c>
      <c r="V16" s="269">
        <v>6.9</v>
      </c>
      <c r="W16" s="270">
        <f>VLOOKUP(V16,'ESCALA DE NOTAS VALORIZADAS'!$B$9:$C$58,2,0)</f>
        <v>394285.71428571426</v>
      </c>
      <c r="X16" s="268" t="s">
        <v>524</v>
      </c>
    </row>
    <row r="17" spans="1:24" s="1" customFormat="1" ht="24.75" customHeight="1" x14ac:dyDescent="0.25">
      <c r="A17" s="9"/>
      <c r="B17" s="133">
        <v>234</v>
      </c>
      <c r="C17" s="134" t="s">
        <v>234</v>
      </c>
      <c r="D17" s="103">
        <v>7</v>
      </c>
      <c r="E17" s="104">
        <v>7</v>
      </c>
      <c r="F17" s="175">
        <v>5</v>
      </c>
      <c r="G17" s="68">
        <f t="shared" ref="G17:G22" si="6">(+D17+E17+F17)/3</f>
        <v>6.333333333333333</v>
      </c>
      <c r="H17" s="67">
        <f t="shared" ref="H17:H22" si="7">+G17*30%</f>
        <v>1.9</v>
      </c>
      <c r="I17" s="88"/>
      <c r="J17" s="88">
        <v>7</v>
      </c>
      <c r="K17" s="87"/>
      <c r="L17" s="87">
        <v>7</v>
      </c>
      <c r="M17" s="87"/>
      <c r="N17" s="87">
        <v>7</v>
      </c>
      <c r="O17" s="87"/>
      <c r="P17" s="87"/>
      <c r="Q17" s="95">
        <f t="shared" si="2"/>
        <v>7</v>
      </c>
      <c r="R17" s="88">
        <v>1</v>
      </c>
      <c r="S17" s="101">
        <f t="shared" si="4"/>
        <v>4</v>
      </c>
      <c r="T17" s="102">
        <f t="shared" si="5"/>
        <v>2.8</v>
      </c>
      <c r="U17" s="267">
        <f t="shared" si="3"/>
        <v>4.6999999999999993</v>
      </c>
      <c r="V17" s="269">
        <v>4.7</v>
      </c>
      <c r="W17" s="270">
        <f>VLOOKUP(V17,'ESCALA DE NOTAS VALORIZADAS'!$B$9:$C$58,2,0)</f>
        <v>268571.42857142858</v>
      </c>
      <c r="X17" s="268" t="s">
        <v>525</v>
      </c>
    </row>
    <row r="18" spans="1:24" s="1" customFormat="1" ht="41.25" customHeight="1" x14ac:dyDescent="0.25">
      <c r="A18" s="9"/>
      <c r="B18" s="133">
        <v>268</v>
      </c>
      <c r="C18" s="134" t="s">
        <v>235</v>
      </c>
      <c r="D18" s="103">
        <v>7</v>
      </c>
      <c r="E18" s="104">
        <v>7</v>
      </c>
      <c r="F18" s="104">
        <v>5</v>
      </c>
      <c r="G18" s="68">
        <f t="shared" si="6"/>
        <v>6.333333333333333</v>
      </c>
      <c r="H18" s="67">
        <f t="shared" si="7"/>
        <v>1.9</v>
      </c>
      <c r="I18" s="88"/>
      <c r="J18" s="88">
        <v>7</v>
      </c>
      <c r="K18" s="87"/>
      <c r="L18" s="87">
        <v>6.5</v>
      </c>
      <c r="M18" s="87"/>
      <c r="N18" s="87">
        <v>7</v>
      </c>
      <c r="O18" s="87"/>
      <c r="P18" s="87"/>
      <c r="Q18" s="95">
        <f t="shared" si="2"/>
        <v>6.833333333333333</v>
      </c>
      <c r="R18" s="88">
        <v>1</v>
      </c>
      <c r="S18" s="101">
        <f t="shared" si="4"/>
        <v>3.9166666666666665</v>
      </c>
      <c r="T18" s="102">
        <f t="shared" si="5"/>
        <v>2.7416666666666663</v>
      </c>
      <c r="U18" s="267">
        <f t="shared" si="3"/>
        <v>4.6416666666666657</v>
      </c>
      <c r="V18" s="269">
        <v>4.5999999999999996</v>
      </c>
      <c r="W18" s="270">
        <f>VLOOKUP(V18,'ESCALA DE NOTAS VALORIZADAS'!$B$9:$C$58,2,0)</f>
        <v>262857.14285714284</v>
      </c>
      <c r="X18" s="268" t="s">
        <v>526</v>
      </c>
    </row>
    <row r="19" spans="1:24" ht="33" customHeight="1" x14ac:dyDescent="0.25">
      <c r="B19" s="133">
        <v>271</v>
      </c>
      <c r="C19" s="134" t="s">
        <v>236</v>
      </c>
      <c r="D19" s="60">
        <v>7</v>
      </c>
      <c r="E19" s="88">
        <v>1</v>
      </c>
      <c r="F19" s="88">
        <v>7</v>
      </c>
      <c r="G19" s="68">
        <f t="shared" si="6"/>
        <v>5</v>
      </c>
      <c r="H19" s="67">
        <f t="shared" si="7"/>
        <v>1.5</v>
      </c>
      <c r="I19" s="88"/>
      <c r="J19" s="88">
        <v>7</v>
      </c>
      <c r="K19" s="87"/>
      <c r="L19" s="87">
        <v>6.5</v>
      </c>
      <c r="M19" s="87"/>
      <c r="N19" s="87">
        <v>7</v>
      </c>
      <c r="O19" s="87"/>
      <c r="P19" s="87"/>
      <c r="Q19" s="95">
        <f t="shared" si="2"/>
        <v>6.833333333333333</v>
      </c>
      <c r="R19" s="88">
        <v>1</v>
      </c>
      <c r="S19" s="101">
        <f t="shared" si="4"/>
        <v>3.9166666666666665</v>
      </c>
      <c r="T19" s="102">
        <f t="shared" si="5"/>
        <v>2.7416666666666663</v>
      </c>
      <c r="U19" s="267">
        <f t="shared" si="3"/>
        <v>4.2416666666666663</v>
      </c>
      <c r="V19" s="269">
        <v>4.2</v>
      </c>
      <c r="W19" s="270">
        <f>VLOOKUP(V19,'ESCALA DE NOTAS VALORIZADAS'!$B$9:$C$58,2,0)</f>
        <v>240000</v>
      </c>
      <c r="X19" s="268" t="s">
        <v>501</v>
      </c>
    </row>
    <row r="20" spans="1:24" ht="44.25" customHeight="1" x14ac:dyDescent="0.25">
      <c r="B20" s="133">
        <v>287</v>
      </c>
      <c r="C20" s="134" t="s">
        <v>237</v>
      </c>
      <c r="D20" s="103">
        <v>7</v>
      </c>
      <c r="E20" s="104">
        <v>7</v>
      </c>
      <c r="F20" s="104">
        <v>5</v>
      </c>
      <c r="G20" s="68">
        <f t="shared" si="6"/>
        <v>6.333333333333333</v>
      </c>
      <c r="H20" s="67">
        <f t="shared" si="7"/>
        <v>1.9</v>
      </c>
      <c r="I20" s="88"/>
      <c r="J20" s="88">
        <v>7</v>
      </c>
      <c r="K20" s="87"/>
      <c r="L20" s="87">
        <v>7</v>
      </c>
      <c r="M20" s="87"/>
      <c r="N20" s="87">
        <v>7</v>
      </c>
      <c r="O20" s="87"/>
      <c r="P20" s="87"/>
      <c r="Q20" s="95">
        <f t="shared" si="2"/>
        <v>7</v>
      </c>
      <c r="R20" s="88">
        <v>7</v>
      </c>
      <c r="S20" s="101">
        <f t="shared" si="4"/>
        <v>7</v>
      </c>
      <c r="T20" s="102">
        <f t="shared" si="5"/>
        <v>4.8999999999999995</v>
      </c>
      <c r="U20" s="267">
        <f t="shared" si="3"/>
        <v>6.7999999999999989</v>
      </c>
      <c r="V20" s="269">
        <v>6.8</v>
      </c>
      <c r="W20" s="270">
        <f>VLOOKUP(V20,'ESCALA DE NOTAS VALORIZADAS'!$B$9:$C$58,2,0)</f>
        <v>388571.42857142858</v>
      </c>
      <c r="X20" s="268" t="s">
        <v>523</v>
      </c>
    </row>
    <row r="21" spans="1:24" ht="36" customHeight="1" x14ac:dyDescent="0.25">
      <c r="B21" s="133">
        <v>315</v>
      </c>
      <c r="C21" s="136" t="s">
        <v>238</v>
      </c>
      <c r="D21" s="60">
        <v>7</v>
      </c>
      <c r="E21" s="88">
        <v>7</v>
      </c>
      <c r="F21" s="88">
        <v>7</v>
      </c>
      <c r="G21" s="68">
        <f t="shared" si="6"/>
        <v>7</v>
      </c>
      <c r="H21" s="67">
        <f t="shared" si="7"/>
        <v>2.1</v>
      </c>
      <c r="I21" s="88"/>
      <c r="J21" s="88">
        <v>7</v>
      </c>
      <c r="K21" s="87"/>
      <c r="L21" s="87">
        <v>7</v>
      </c>
      <c r="M21" s="87"/>
      <c r="N21" s="87">
        <v>7</v>
      </c>
      <c r="O21" s="87"/>
      <c r="P21" s="87"/>
      <c r="Q21" s="95">
        <f t="shared" si="2"/>
        <v>7</v>
      </c>
      <c r="R21" s="88">
        <v>1</v>
      </c>
      <c r="S21" s="101">
        <f t="shared" si="4"/>
        <v>4</v>
      </c>
      <c r="T21" s="102">
        <f t="shared" si="5"/>
        <v>2.8</v>
      </c>
      <c r="U21" s="267">
        <f t="shared" si="3"/>
        <v>4.9000000000000004</v>
      </c>
      <c r="V21" s="269">
        <v>4.9000000000000004</v>
      </c>
      <c r="W21" s="270">
        <f>VLOOKUP(V21,'ESCALA DE NOTAS VALORIZADAS'!$B$9:$C$58,2,0)</f>
        <v>280000.00000000006</v>
      </c>
      <c r="X21" s="268" t="s">
        <v>527</v>
      </c>
    </row>
    <row r="22" spans="1:24" ht="39" customHeight="1" x14ac:dyDescent="0.25">
      <c r="B22" s="133">
        <v>329</v>
      </c>
      <c r="C22" s="136" t="s">
        <v>239</v>
      </c>
      <c r="D22" s="60">
        <v>7</v>
      </c>
      <c r="E22" s="88">
        <v>7</v>
      </c>
      <c r="F22" s="88">
        <v>7</v>
      </c>
      <c r="G22" s="68">
        <f t="shared" si="6"/>
        <v>7</v>
      </c>
      <c r="H22" s="67">
        <f t="shared" si="7"/>
        <v>2.1</v>
      </c>
      <c r="I22" s="88"/>
      <c r="J22" s="88">
        <v>7</v>
      </c>
      <c r="K22" s="87"/>
      <c r="L22" s="87">
        <v>6.5</v>
      </c>
      <c r="M22" s="87"/>
      <c r="N22" s="87">
        <v>7</v>
      </c>
      <c r="O22" s="87"/>
      <c r="P22" s="87"/>
      <c r="Q22" s="95">
        <f t="shared" si="2"/>
        <v>6.833333333333333</v>
      </c>
      <c r="R22" s="88">
        <v>1</v>
      </c>
      <c r="S22" s="101">
        <f t="shared" si="4"/>
        <v>3.9166666666666665</v>
      </c>
      <c r="T22" s="102">
        <f t="shared" si="5"/>
        <v>2.7416666666666663</v>
      </c>
      <c r="U22" s="267">
        <f t="shared" si="3"/>
        <v>4.8416666666666668</v>
      </c>
      <c r="V22" s="269">
        <v>4.8</v>
      </c>
      <c r="W22" s="270">
        <f>VLOOKUP(V22,'ESCALA DE NOTAS VALORIZADAS'!$B$9:$C$58,2,0)</f>
        <v>274285.71428571426</v>
      </c>
      <c r="X22" s="268" t="s">
        <v>528</v>
      </c>
    </row>
    <row r="23" spans="1:24" ht="28.5" customHeight="1" x14ac:dyDescent="0.25">
      <c r="B23" s="133">
        <v>338</v>
      </c>
      <c r="C23" s="134" t="s">
        <v>240</v>
      </c>
      <c r="D23" s="60">
        <v>7</v>
      </c>
      <c r="E23" s="88">
        <v>7</v>
      </c>
      <c r="F23" s="88">
        <v>5</v>
      </c>
      <c r="G23" s="68">
        <f t="shared" ref="G23:G30" si="8">(+D23+E23+F23)/3</f>
        <v>6.333333333333333</v>
      </c>
      <c r="H23" s="67">
        <f t="shared" ref="H23:H30" si="9">+G23*30%</f>
        <v>1.9</v>
      </c>
      <c r="I23" s="88"/>
      <c r="J23" s="88">
        <v>7</v>
      </c>
      <c r="K23" s="87"/>
      <c r="L23" s="87">
        <v>7</v>
      </c>
      <c r="M23" s="87"/>
      <c r="N23" s="87">
        <v>7</v>
      </c>
      <c r="O23" s="87"/>
      <c r="P23" s="87"/>
      <c r="Q23" s="95">
        <f t="shared" ref="Q23:Q30" si="10">AVERAGE(I23:P23)</f>
        <v>7</v>
      </c>
      <c r="R23" s="88">
        <v>1</v>
      </c>
      <c r="S23" s="101">
        <f t="shared" ref="S23:S30" si="11">(+Q23+R23)/2</f>
        <v>4</v>
      </c>
      <c r="T23" s="102">
        <f t="shared" ref="T23:T30" si="12">+S23*70%</f>
        <v>2.8</v>
      </c>
      <c r="U23" s="267">
        <f t="shared" ref="U23:U30" si="13">+H23+T23</f>
        <v>4.6999999999999993</v>
      </c>
      <c r="V23" s="269">
        <v>4.7</v>
      </c>
      <c r="W23" s="270">
        <f>VLOOKUP(V23,'ESCALA DE NOTAS VALORIZADAS'!$B$9:$C$58,2,0)</f>
        <v>268571.42857142858</v>
      </c>
      <c r="X23" s="268" t="s">
        <v>529</v>
      </c>
    </row>
    <row r="24" spans="1:24" ht="24" x14ac:dyDescent="0.25">
      <c r="B24" s="133">
        <v>457</v>
      </c>
      <c r="C24" s="134" t="s">
        <v>241</v>
      </c>
      <c r="D24" s="60">
        <v>7</v>
      </c>
      <c r="E24" s="88">
        <v>1</v>
      </c>
      <c r="F24" s="88">
        <v>7</v>
      </c>
      <c r="G24" s="68">
        <f t="shared" si="8"/>
        <v>5</v>
      </c>
      <c r="H24" s="67">
        <f t="shared" si="9"/>
        <v>1.5</v>
      </c>
      <c r="I24" s="88"/>
      <c r="J24" s="88">
        <v>7</v>
      </c>
      <c r="K24" s="87"/>
      <c r="L24" s="87">
        <v>6.5</v>
      </c>
      <c r="M24" s="87"/>
      <c r="N24" s="87">
        <v>7</v>
      </c>
      <c r="O24" s="87"/>
      <c r="P24" s="87"/>
      <c r="Q24" s="95">
        <f t="shared" si="10"/>
        <v>6.833333333333333</v>
      </c>
      <c r="R24" s="88">
        <v>1</v>
      </c>
      <c r="S24" s="101">
        <f t="shared" si="11"/>
        <v>3.9166666666666665</v>
      </c>
      <c r="T24" s="102">
        <f t="shared" si="12"/>
        <v>2.7416666666666663</v>
      </c>
      <c r="U24" s="267">
        <f t="shared" si="13"/>
        <v>4.2416666666666663</v>
      </c>
      <c r="V24" s="269">
        <v>4.2</v>
      </c>
      <c r="W24" s="270">
        <f>VLOOKUP(V24,'ESCALA DE NOTAS VALORIZADAS'!$B$9:$C$58,2,0)</f>
        <v>240000</v>
      </c>
      <c r="X24" s="268" t="s">
        <v>464</v>
      </c>
    </row>
    <row r="25" spans="1:24" ht="28.5" customHeight="1" x14ac:dyDescent="0.25">
      <c r="B25" s="133">
        <v>472</v>
      </c>
      <c r="C25" s="134" t="s">
        <v>242</v>
      </c>
      <c r="D25" s="60">
        <v>7</v>
      </c>
      <c r="E25" s="88">
        <v>1</v>
      </c>
      <c r="F25" s="88">
        <v>7</v>
      </c>
      <c r="G25" s="68">
        <f t="shared" si="8"/>
        <v>5</v>
      </c>
      <c r="H25" s="67">
        <f t="shared" si="9"/>
        <v>1.5</v>
      </c>
      <c r="I25" s="88"/>
      <c r="J25" s="88">
        <v>7</v>
      </c>
      <c r="K25" s="87"/>
      <c r="L25" s="87">
        <v>6.5</v>
      </c>
      <c r="M25" s="87"/>
      <c r="N25" s="87">
        <v>7</v>
      </c>
      <c r="O25" s="87"/>
      <c r="P25" s="87"/>
      <c r="Q25" s="95">
        <f t="shared" si="10"/>
        <v>6.833333333333333</v>
      </c>
      <c r="R25" s="88">
        <v>1</v>
      </c>
      <c r="S25" s="101">
        <f t="shared" si="11"/>
        <v>3.9166666666666665</v>
      </c>
      <c r="T25" s="102">
        <f t="shared" si="12"/>
        <v>2.7416666666666663</v>
      </c>
      <c r="U25" s="267">
        <f t="shared" si="13"/>
        <v>4.2416666666666663</v>
      </c>
      <c r="V25" s="269">
        <v>4.2</v>
      </c>
      <c r="W25" s="270">
        <f>VLOOKUP(V25,'ESCALA DE NOTAS VALORIZADAS'!$B$9:$C$58,2,0)</f>
        <v>240000</v>
      </c>
      <c r="X25" s="268" t="s">
        <v>530</v>
      </c>
    </row>
    <row r="26" spans="1:24" ht="31.5" x14ac:dyDescent="0.25">
      <c r="B26" s="133">
        <v>480</v>
      </c>
      <c r="C26" s="136" t="s">
        <v>243</v>
      </c>
      <c r="D26" s="60">
        <v>7</v>
      </c>
      <c r="E26" s="88">
        <v>1</v>
      </c>
      <c r="F26" s="88">
        <v>5</v>
      </c>
      <c r="G26" s="68">
        <f t="shared" si="8"/>
        <v>4.333333333333333</v>
      </c>
      <c r="H26" s="67">
        <f t="shared" si="9"/>
        <v>1.2999999999999998</v>
      </c>
      <c r="I26" s="88"/>
      <c r="J26" s="88">
        <v>5</v>
      </c>
      <c r="K26" s="87"/>
      <c r="L26" s="87">
        <v>7</v>
      </c>
      <c r="M26" s="87"/>
      <c r="N26" s="87">
        <v>7</v>
      </c>
      <c r="O26" s="87"/>
      <c r="P26" s="87"/>
      <c r="Q26" s="95">
        <f t="shared" si="10"/>
        <v>6.333333333333333</v>
      </c>
      <c r="R26" s="88">
        <v>1</v>
      </c>
      <c r="S26" s="101">
        <f t="shared" si="11"/>
        <v>3.6666666666666665</v>
      </c>
      <c r="T26" s="102">
        <f t="shared" si="12"/>
        <v>2.5666666666666664</v>
      </c>
      <c r="U26" s="267">
        <f t="shared" si="13"/>
        <v>3.8666666666666663</v>
      </c>
      <c r="V26" s="269">
        <v>3.9</v>
      </c>
      <c r="W26" s="270">
        <f>VLOOKUP(V26,'ESCALA DE NOTAS VALORIZADAS'!$B$9:$C$58,2,0)</f>
        <v>222857.14285714287</v>
      </c>
      <c r="X26" s="268" t="s">
        <v>531</v>
      </c>
    </row>
    <row r="27" spans="1:24" ht="47.25" x14ac:dyDescent="0.25">
      <c r="B27" s="133">
        <v>488</v>
      </c>
      <c r="C27" s="136" t="s">
        <v>244</v>
      </c>
      <c r="D27" s="60">
        <v>7</v>
      </c>
      <c r="E27" s="88">
        <v>7</v>
      </c>
      <c r="F27" s="88">
        <v>7</v>
      </c>
      <c r="G27" s="68">
        <f t="shared" si="8"/>
        <v>7</v>
      </c>
      <c r="H27" s="67">
        <f t="shared" si="9"/>
        <v>2.1</v>
      </c>
      <c r="I27" s="88"/>
      <c r="J27" s="88">
        <v>7</v>
      </c>
      <c r="K27" s="87"/>
      <c r="L27" s="87">
        <v>7</v>
      </c>
      <c r="M27" s="87"/>
      <c r="N27" s="87">
        <v>7</v>
      </c>
      <c r="O27" s="87"/>
      <c r="P27" s="87"/>
      <c r="Q27" s="95">
        <f t="shared" si="10"/>
        <v>7</v>
      </c>
      <c r="R27" s="88">
        <v>7</v>
      </c>
      <c r="S27" s="101">
        <f t="shared" si="11"/>
        <v>7</v>
      </c>
      <c r="T27" s="102">
        <f t="shared" si="12"/>
        <v>4.8999999999999995</v>
      </c>
      <c r="U27" s="267">
        <f t="shared" si="13"/>
        <v>7</v>
      </c>
      <c r="V27" s="269">
        <v>7</v>
      </c>
      <c r="W27" s="270">
        <f>VLOOKUP(V27,'ESCALA DE NOTAS VALORIZADAS'!$B$9:$C$58,2,0)</f>
        <v>400000</v>
      </c>
      <c r="X27" s="268" t="s">
        <v>532</v>
      </c>
    </row>
    <row r="28" spans="1:24" ht="63" x14ac:dyDescent="0.25">
      <c r="B28" s="133">
        <v>495</v>
      </c>
      <c r="C28" s="136" t="s">
        <v>245</v>
      </c>
      <c r="D28" s="60">
        <v>7</v>
      </c>
      <c r="E28" s="88">
        <v>7</v>
      </c>
      <c r="F28" s="88">
        <v>7</v>
      </c>
      <c r="G28" s="68">
        <f t="shared" si="8"/>
        <v>7</v>
      </c>
      <c r="H28" s="67">
        <f t="shared" si="9"/>
        <v>2.1</v>
      </c>
      <c r="I28" s="88"/>
      <c r="J28" s="88">
        <v>7</v>
      </c>
      <c r="K28" s="87"/>
      <c r="L28" s="87">
        <v>7</v>
      </c>
      <c r="M28" s="87"/>
      <c r="N28" s="87">
        <v>7</v>
      </c>
      <c r="O28" s="87"/>
      <c r="P28" s="87"/>
      <c r="Q28" s="95">
        <f t="shared" si="10"/>
        <v>7</v>
      </c>
      <c r="R28" s="88">
        <v>7</v>
      </c>
      <c r="S28" s="101">
        <f t="shared" si="11"/>
        <v>7</v>
      </c>
      <c r="T28" s="102">
        <f t="shared" si="12"/>
        <v>4.8999999999999995</v>
      </c>
      <c r="U28" s="267">
        <f t="shared" si="13"/>
        <v>7</v>
      </c>
      <c r="V28" s="269">
        <v>7</v>
      </c>
      <c r="W28" s="270">
        <f>VLOOKUP(V28,'ESCALA DE NOTAS VALORIZADAS'!$B$9:$C$58,2,0)</f>
        <v>400000</v>
      </c>
      <c r="X28" s="268" t="s">
        <v>533</v>
      </c>
    </row>
    <row r="29" spans="1:24" ht="24" x14ac:dyDescent="0.25">
      <c r="B29" s="133">
        <v>526</v>
      </c>
      <c r="C29" s="134" t="s">
        <v>246</v>
      </c>
      <c r="D29" s="60">
        <v>7</v>
      </c>
      <c r="E29" s="88">
        <v>7</v>
      </c>
      <c r="F29" s="88">
        <v>7</v>
      </c>
      <c r="G29" s="68">
        <f t="shared" si="8"/>
        <v>7</v>
      </c>
      <c r="H29" s="67">
        <f t="shared" si="9"/>
        <v>2.1</v>
      </c>
      <c r="I29" s="88"/>
      <c r="J29" s="88">
        <v>7</v>
      </c>
      <c r="K29" s="87"/>
      <c r="L29" s="87">
        <v>6.5</v>
      </c>
      <c r="M29" s="87"/>
      <c r="N29" s="87">
        <v>7</v>
      </c>
      <c r="O29" s="87"/>
      <c r="P29" s="87"/>
      <c r="Q29" s="95">
        <f t="shared" si="10"/>
        <v>6.833333333333333</v>
      </c>
      <c r="R29" s="88">
        <v>7</v>
      </c>
      <c r="S29" s="101">
        <f t="shared" si="11"/>
        <v>6.9166666666666661</v>
      </c>
      <c r="T29" s="102">
        <f t="shared" si="12"/>
        <v>4.8416666666666659</v>
      </c>
      <c r="U29" s="267">
        <f t="shared" si="13"/>
        <v>6.9416666666666664</v>
      </c>
      <c r="V29" s="269">
        <v>6.9</v>
      </c>
      <c r="W29" s="270">
        <f>VLOOKUP(V29,'ESCALA DE NOTAS VALORIZADAS'!$B$9:$C$58,2,0)</f>
        <v>394285.71428571426</v>
      </c>
      <c r="X29" s="268" t="s">
        <v>464</v>
      </c>
    </row>
    <row r="30" spans="1:24" ht="31.5" x14ac:dyDescent="0.25">
      <c r="B30" s="133">
        <v>559</v>
      </c>
      <c r="C30" s="134" t="s">
        <v>247</v>
      </c>
      <c r="D30" s="60">
        <v>7</v>
      </c>
      <c r="E30" s="88">
        <v>7</v>
      </c>
      <c r="F30" s="88">
        <v>7</v>
      </c>
      <c r="G30" s="68">
        <f t="shared" si="8"/>
        <v>7</v>
      </c>
      <c r="H30" s="67">
        <f t="shared" si="9"/>
        <v>2.1</v>
      </c>
      <c r="I30" s="88"/>
      <c r="J30" s="88">
        <v>7</v>
      </c>
      <c r="K30" s="87"/>
      <c r="L30" s="87">
        <v>6.5</v>
      </c>
      <c r="M30" s="87"/>
      <c r="N30" s="87">
        <v>7</v>
      </c>
      <c r="O30" s="87"/>
      <c r="P30" s="87"/>
      <c r="Q30" s="95">
        <f t="shared" si="10"/>
        <v>6.833333333333333</v>
      </c>
      <c r="R30" s="88">
        <v>1</v>
      </c>
      <c r="S30" s="101">
        <f t="shared" si="11"/>
        <v>3.9166666666666665</v>
      </c>
      <c r="T30" s="102">
        <f t="shared" si="12"/>
        <v>2.7416666666666663</v>
      </c>
      <c r="U30" s="267">
        <f t="shared" si="13"/>
        <v>4.8416666666666668</v>
      </c>
      <c r="V30" s="269">
        <v>4.8</v>
      </c>
      <c r="W30" s="270">
        <f>VLOOKUP(V30,'ESCALA DE NOTAS VALORIZADAS'!$B$9:$C$58,2,0)</f>
        <v>274285.71428571426</v>
      </c>
      <c r="X30" s="268" t="s">
        <v>421</v>
      </c>
    </row>
    <row r="31" spans="1:24" ht="23.25" x14ac:dyDescent="0.35">
      <c r="B31" s="174"/>
      <c r="N31" s="237"/>
      <c r="W31" s="18">
        <f>SUM(W6:W30)</f>
        <v>7114285.7142857146</v>
      </c>
    </row>
    <row r="32" spans="1:24" ht="23.25" x14ac:dyDescent="0.35">
      <c r="B32" s="174"/>
    </row>
  </sheetData>
  <sheetProtection algorithmName="SHA-512" hashValue="wvXpkLG2WV2at46vVBIAwLxTkjm5NKRwBek6PDqvSFNjTXaCkIgqpskOhhL3bHGdPu/gg/QNPuTKx65o8vgzbg==" saltValue="DxxEqdenMTgvMYNSS2n/GA==" spinCount="100000" sheet="1" objects="1" scenarios="1"/>
  <autoFilter ref="B5:W23" xr:uid="{00000000-0009-0000-0000-000003000000}"/>
  <sortState ref="B5:V25">
    <sortCondition descending="1" ref="V5:V25"/>
  </sortState>
  <mergeCells count="9">
    <mergeCell ref="X4:X5"/>
    <mergeCell ref="B1:W1"/>
    <mergeCell ref="B2:W2"/>
    <mergeCell ref="B3:W3"/>
    <mergeCell ref="D4:H4"/>
    <mergeCell ref="I4:T4"/>
    <mergeCell ref="U4:U5"/>
    <mergeCell ref="W4:W5"/>
    <mergeCell ref="V4:V5"/>
  </mergeCells>
  <pageMargins left="0.70866141732283472" right="0.70866141732283472" top="0.74803149606299213" bottom="0.74803149606299213" header="0.31496062992125984" footer="0.31496062992125984"/>
  <pageSetup paperSize="14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22"/>
  <sheetViews>
    <sheetView topLeftCell="B1" zoomScale="64" zoomScaleNormal="64" workbookViewId="0">
      <selection activeCell="AA11" sqref="AA11"/>
    </sheetView>
  </sheetViews>
  <sheetFormatPr baseColWidth="10" defaultColWidth="11.42578125" defaultRowHeight="15.75" x14ac:dyDescent="0.25"/>
  <cols>
    <col min="1" max="1" width="11.42578125" style="71"/>
    <col min="2" max="2" width="7.5703125" style="71" customWidth="1"/>
    <col min="3" max="3" width="45.5703125" style="71" customWidth="1"/>
    <col min="4" max="6" width="11.42578125" style="71" hidden="1" customWidth="1"/>
    <col min="7" max="7" width="11.42578125" style="107" hidden="1" customWidth="1"/>
    <col min="8" max="8" width="11.42578125" style="71" hidden="1" customWidth="1"/>
    <col min="9" max="16" width="14.85546875" style="71" hidden="1" customWidth="1"/>
    <col min="17" max="17" width="14.85546875" style="107" hidden="1" customWidth="1"/>
    <col min="18" max="19" width="11.42578125" style="71" hidden="1" customWidth="1"/>
    <col min="20" max="20" width="12.85546875" style="71" hidden="1" customWidth="1"/>
    <col min="21" max="21" width="11.42578125" style="71" hidden="1" customWidth="1"/>
    <col min="22" max="22" width="11.42578125" style="71" customWidth="1"/>
    <col min="23" max="23" width="19.5703125" style="71" customWidth="1"/>
    <col min="24" max="24" width="48.28515625" style="71" customWidth="1"/>
    <col min="25" max="16384" width="11.42578125" style="71"/>
  </cols>
  <sheetData>
    <row r="1" spans="2:24" x14ac:dyDescent="0.25">
      <c r="B1" s="362" t="s">
        <v>262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spans="2:24" x14ac:dyDescent="0.25">
      <c r="B2" s="362" t="s">
        <v>44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</row>
    <row r="3" spans="2:24" ht="16.5" thickBot="1" x14ac:dyDescent="0.3">
      <c r="B3" s="363" t="s">
        <v>17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</row>
    <row r="4" spans="2:24" ht="35.25" customHeight="1" thickBot="1" x14ac:dyDescent="0.3">
      <c r="B4" s="176" t="s">
        <v>0</v>
      </c>
      <c r="C4" s="360" t="s">
        <v>1</v>
      </c>
      <c r="D4" s="364" t="s">
        <v>2</v>
      </c>
      <c r="E4" s="365"/>
      <c r="F4" s="365"/>
      <c r="G4" s="365"/>
      <c r="H4" s="366"/>
      <c r="I4" s="364" t="s">
        <v>3</v>
      </c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6"/>
      <c r="U4" s="367" t="s">
        <v>4</v>
      </c>
      <c r="V4" s="367"/>
      <c r="W4" s="360" t="s">
        <v>23</v>
      </c>
      <c r="X4" s="360" t="s">
        <v>578</v>
      </c>
    </row>
    <row r="5" spans="2:24" ht="47.25" customHeight="1" thickBot="1" x14ac:dyDescent="0.3">
      <c r="B5" s="177"/>
      <c r="C5" s="361"/>
      <c r="D5" s="178" t="s">
        <v>6</v>
      </c>
      <c r="E5" s="178" t="s">
        <v>7</v>
      </c>
      <c r="F5" s="178" t="s">
        <v>8</v>
      </c>
      <c r="G5" s="179" t="s">
        <v>9</v>
      </c>
      <c r="H5" s="178" t="s">
        <v>10</v>
      </c>
      <c r="I5" s="162" t="s">
        <v>46</v>
      </c>
      <c r="J5" s="162" t="s">
        <v>47</v>
      </c>
      <c r="K5" s="162" t="s">
        <v>48</v>
      </c>
      <c r="L5" s="162" t="s">
        <v>49</v>
      </c>
      <c r="M5" s="162" t="s">
        <v>50</v>
      </c>
      <c r="N5" s="162" t="s">
        <v>51</v>
      </c>
      <c r="O5" s="162" t="s">
        <v>53</v>
      </c>
      <c r="P5" s="162" t="s">
        <v>52</v>
      </c>
      <c r="Q5" s="163" t="s">
        <v>54</v>
      </c>
      <c r="R5" s="178" t="s">
        <v>12</v>
      </c>
      <c r="S5" s="178" t="s">
        <v>9</v>
      </c>
      <c r="T5" s="178" t="s">
        <v>13</v>
      </c>
      <c r="U5" s="368"/>
      <c r="V5" s="368"/>
      <c r="W5" s="361"/>
      <c r="X5" s="361"/>
    </row>
    <row r="6" spans="2:24" ht="36.75" customHeight="1" x14ac:dyDescent="0.25">
      <c r="B6" s="133">
        <v>166</v>
      </c>
      <c r="C6" s="135" t="s">
        <v>249</v>
      </c>
      <c r="D6" s="65">
        <v>7</v>
      </c>
      <c r="E6" s="65">
        <v>7</v>
      </c>
      <c r="F6" s="65">
        <v>5</v>
      </c>
      <c r="G6" s="66">
        <f>(+D6+E6+F6)/3</f>
        <v>6.333333333333333</v>
      </c>
      <c r="H6" s="65">
        <f>+G6*30%</f>
        <v>1.9</v>
      </c>
      <c r="I6" s="65"/>
      <c r="J6" s="65">
        <v>6.5</v>
      </c>
      <c r="K6" s="65"/>
      <c r="L6" s="65">
        <v>7</v>
      </c>
      <c r="M6" s="65"/>
      <c r="N6" s="65">
        <v>7</v>
      </c>
      <c r="O6" s="65"/>
      <c r="P6" s="65"/>
      <c r="Q6" s="83">
        <f>AVERAGE(I6:P6)</f>
        <v>6.833333333333333</v>
      </c>
      <c r="R6" s="65">
        <v>1</v>
      </c>
      <c r="S6" s="66">
        <f>(Q6+R6)/2</f>
        <v>3.9166666666666665</v>
      </c>
      <c r="T6" s="66">
        <f>+S6*70%</f>
        <v>2.7416666666666663</v>
      </c>
      <c r="U6" s="272">
        <f>+H6+T6</f>
        <v>4.6416666666666657</v>
      </c>
      <c r="V6" s="301">
        <v>4.5999999999999996</v>
      </c>
      <c r="W6" s="292">
        <f>VLOOKUP(V6,'ESCALA DE NOTAS VALORIZADAS'!$B$9:$C$58,2,0)</f>
        <v>262857.14285714284</v>
      </c>
      <c r="X6" s="302" t="s">
        <v>534</v>
      </c>
    </row>
    <row r="7" spans="2:24" ht="34.5" customHeight="1" x14ac:dyDescent="0.25">
      <c r="B7" s="133">
        <v>201</v>
      </c>
      <c r="C7" s="134" t="s">
        <v>250</v>
      </c>
      <c r="D7" s="67">
        <v>7</v>
      </c>
      <c r="E7" s="67">
        <v>7</v>
      </c>
      <c r="F7" s="67">
        <v>7</v>
      </c>
      <c r="G7" s="81">
        <f>(+D7+E7+F7)/3</f>
        <v>7</v>
      </c>
      <c r="H7" s="80">
        <f>+G7*30%</f>
        <v>2.1</v>
      </c>
      <c r="I7" s="67"/>
      <c r="J7" s="67">
        <v>7</v>
      </c>
      <c r="K7" s="67"/>
      <c r="L7" s="67">
        <v>7</v>
      </c>
      <c r="M7" s="67"/>
      <c r="N7" s="67">
        <v>7</v>
      </c>
      <c r="O7" s="67"/>
      <c r="P7" s="67"/>
      <c r="Q7" s="95">
        <f>AVERAGE(I7:P7)</f>
        <v>7</v>
      </c>
      <c r="R7" s="67">
        <v>7</v>
      </c>
      <c r="S7" s="81">
        <f>(+Q7+R7)/2</f>
        <v>7</v>
      </c>
      <c r="T7" s="81">
        <f>+S7*70%</f>
        <v>4.8999999999999995</v>
      </c>
      <c r="U7" s="273">
        <f t="shared" ref="U7:U15" si="0">+H7+T7</f>
        <v>7</v>
      </c>
      <c r="V7" s="274">
        <v>7</v>
      </c>
      <c r="W7" s="264">
        <f>VLOOKUP(V7,'ESCALA DE NOTAS VALORIZADAS'!$B$9:$C$58,2,0)</f>
        <v>400000</v>
      </c>
      <c r="X7" s="276" t="s">
        <v>429</v>
      </c>
    </row>
    <row r="8" spans="2:24" ht="34.5" customHeight="1" x14ac:dyDescent="0.25">
      <c r="B8" s="133">
        <v>256</v>
      </c>
      <c r="C8" s="134" t="s">
        <v>251</v>
      </c>
      <c r="D8" s="69">
        <v>7</v>
      </c>
      <c r="E8" s="69">
        <v>7</v>
      </c>
      <c r="F8" s="145">
        <v>5</v>
      </c>
      <c r="G8" s="68">
        <f t="shared" ref="G8:G15" si="1">(+D8+E8+F8)/3</f>
        <v>6.333333333333333</v>
      </c>
      <c r="H8" s="67">
        <f t="shared" ref="H8:H15" si="2">+G8*30%</f>
        <v>1.9</v>
      </c>
      <c r="I8" s="69"/>
      <c r="J8" s="69">
        <v>6.5</v>
      </c>
      <c r="K8" s="67"/>
      <c r="L8" s="67">
        <v>6.5</v>
      </c>
      <c r="M8" s="67"/>
      <c r="N8" s="67">
        <v>7</v>
      </c>
      <c r="O8" s="67"/>
      <c r="P8" s="67"/>
      <c r="Q8" s="95">
        <f t="shared" ref="Q8:Q15" si="3">AVERAGE(I8:P8)</f>
        <v>6.666666666666667</v>
      </c>
      <c r="R8" s="69">
        <v>1</v>
      </c>
      <c r="S8" s="81">
        <f t="shared" ref="S8:S15" si="4">(+Q8+R8)/2</f>
        <v>3.8333333333333335</v>
      </c>
      <c r="T8" s="68">
        <f t="shared" ref="T8:T15" si="5">+S8*70%</f>
        <v>2.6833333333333331</v>
      </c>
      <c r="U8" s="273">
        <f t="shared" si="0"/>
        <v>4.583333333333333</v>
      </c>
      <c r="V8" s="275">
        <v>4.5999999999999996</v>
      </c>
      <c r="W8" s="264">
        <f>VLOOKUP(V8,'ESCALA DE NOTAS VALORIZADAS'!$B$9:$C$58,2,0)</f>
        <v>262857.14285714284</v>
      </c>
      <c r="X8" s="276" t="s">
        <v>535</v>
      </c>
    </row>
    <row r="9" spans="2:24" ht="34.5" customHeight="1" x14ac:dyDescent="0.25">
      <c r="B9" s="133">
        <v>300</v>
      </c>
      <c r="C9" s="134" t="s">
        <v>252</v>
      </c>
      <c r="D9" s="69">
        <v>7</v>
      </c>
      <c r="E9" s="69">
        <v>7</v>
      </c>
      <c r="F9" s="145">
        <v>5</v>
      </c>
      <c r="G9" s="68">
        <f t="shared" si="1"/>
        <v>6.333333333333333</v>
      </c>
      <c r="H9" s="67">
        <f t="shared" si="2"/>
        <v>1.9</v>
      </c>
      <c r="I9" s="69"/>
      <c r="J9" s="69">
        <v>6.5</v>
      </c>
      <c r="K9" s="67"/>
      <c r="L9" s="67">
        <v>6.5</v>
      </c>
      <c r="M9" s="67"/>
      <c r="N9" s="67">
        <v>7</v>
      </c>
      <c r="O9" s="67"/>
      <c r="P9" s="67"/>
      <c r="Q9" s="95">
        <f t="shared" si="3"/>
        <v>6.666666666666667</v>
      </c>
      <c r="R9" s="69">
        <v>1</v>
      </c>
      <c r="S9" s="81">
        <f t="shared" si="4"/>
        <v>3.8333333333333335</v>
      </c>
      <c r="T9" s="68">
        <f t="shared" si="5"/>
        <v>2.6833333333333331</v>
      </c>
      <c r="U9" s="273">
        <f t="shared" si="0"/>
        <v>4.583333333333333</v>
      </c>
      <c r="V9" s="275">
        <v>4.5999999999999996</v>
      </c>
      <c r="W9" s="264">
        <f>VLOOKUP(V9,'ESCALA DE NOTAS VALORIZADAS'!$B$9:$C$58,2,0)</f>
        <v>262857.14285714284</v>
      </c>
      <c r="X9" s="276" t="s">
        <v>418</v>
      </c>
    </row>
    <row r="10" spans="2:24" ht="34.5" customHeight="1" x14ac:dyDescent="0.25">
      <c r="B10" s="133">
        <v>313</v>
      </c>
      <c r="C10" s="134" t="s">
        <v>253</v>
      </c>
      <c r="D10" s="69">
        <v>7</v>
      </c>
      <c r="E10" s="69">
        <v>1</v>
      </c>
      <c r="F10" s="145">
        <v>5</v>
      </c>
      <c r="G10" s="68">
        <f t="shared" si="1"/>
        <v>4.333333333333333</v>
      </c>
      <c r="H10" s="67">
        <f t="shared" si="2"/>
        <v>1.2999999999999998</v>
      </c>
      <c r="I10" s="69"/>
      <c r="J10" s="69">
        <v>6.5</v>
      </c>
      <c r="K10" s="67"/>
      <c r="L10" s="67">
        <v>7</v>
      </c>
      <c r="M10" s="67"/>
      <c r="N10" s="67">
        <v>7</v>
      </c>
      <c r="O10" s="67"/>
      <c r="P10" s="67"/>
      <c r="Q10" s="95">
        <f t="shared" si="3"/>
        <v>6.833333333333333</v>
      </c>
      <c r="R10" s="69">
        <v>1</v>
      </c>
      <c r="S10" s="81">
        <f t="shared" si="4"/>
        <v>3.9166666666666665</v>
      </c>
      <c r="T10" s="68">
        <f t="shared" si="5"/>
        <v>2.7416666666666663</v>
      </c>
      <c r="U10" s="273">
        <f t="shared" si="0"/>
        <v>4.0416666666666661</v>
      </c>
      <c r="V10" s="275">
        <v>4</v>
      </c>
      <c r="W10" s="264">
        <f>VLOOKUP(V10,'ESCALA DE NOTAS VALORIZADAS'!$B$9:$C$58,2,0)</f>
        <v>228571.42857142858</v>
      </c>
      <c r="X10" s="276" t="s">
        <v>536</v>
      </c>
    </row>
    <row r="11" spans="2:24" ht="34.5" customHeight="1" x14ac:dyDescent="0.25">
      <c r="B11" s="133">
        <v>333</v>
      </c>
      <c r="C11" s="134" t="s">
        <v>254</v>
      </c>
      <c r="D11" s="69">
        <v>7</v>
      </c>
      <c r="E11" s="69">
        <v>7</v>
      </c>
      <c r="F11" s="145">
        <v>5</v>
      </c>
      <c r="G11" s="68">
        <f t="shared" si="1"/>
        <v>6.333333333333333</v>
      </c>
      <c r="H11" s="67">
        <f t="shared" si="2"/>
        <v>1.9</v>
      </c>
      <c r="I11" s="69"/>
      <c r="J11" s="69">
        <v>7</v>
      </c>
      <c r="K11" s="67"/>
      <c r="L11" s="67">
        <v>7</v>
      </c>
      <c r="M11" s="67"/>
      <c r="N11" s="67">
        <v>7</v>
      </c>
      <c r="O11" s="67"/>
      <c r="P11" s="67"/>
      <c r="Q11" s="95">
        <f t="shared" si="3"/>
        <v>7</v>
      </c>
      <c r="R11" s="69">
        <v>7</v>
      </c>
      <c r="S11" s="81">
        <f t="shared" si="4"/>
        <v>7</v>
      </c>
      <c r="T11" s="68">
        <f t="shared" si="5"/>
        <v>4.8999999999999995</v>
      </c>
      <c r="U11" s="273">
        <f t="shared" si="0"/>
        <v>6.7999999999999989</v>
      </c>
      <c r="V11" s="275">
        <v>6.8</v>
      </c>
      <c r="W11" s="264">
        <f>VLOOKUP(V11,'ESCALA DE NOTAS VALORIZADAS'!$B$9:$C$58,2,0)</f>
        <v>388571.42857142858</v>
      </c>
      <c r="X11" s="276" t="s">
        <v>537</v>
      </c>
    </row>
    <row r="12" spans="2:24" ht="34.5" customHeight="1" x14ac:dyDescent="0.25">
      <c r="B12" s="133">
        <v>376</v>
      </c>
      <c r="C12" s="137" t="s">
        <v>255</v>
      </c>
      <c r="D12" s="69">
        <v>7</v>
      </c>
      <c r="E12" s="69">
        <v>7</v>
      </c>
      <c r="F12" s="69">
        <v>7</v>
      </c>
      <c r="G12" s="68">
        <f t="shared" si="1"/>
        <v>7</v>
      </c>
      <c r="H12" s="67">
        <f t="shared" si="2"/>
        <v>2.1</v>
      </c>
      <c r="I12" s="69"/>
      <c r="J12" s="69">
        <v>7</v>
      </c>
      <c r="K12" s="67"/>
      <c r="L12" s="67">
        <v>7</v>
      </c>
      <c r="M12" s="67"/>
      <c r="N12" s="67">
        <v>7</v>
      </c>
      <c r="O12" s="67"/>
      <c r="P12" s="67"/>
      <c r="Q12" s="95">
        <f t="shared" si="3"/>
        <v>7</v>
      </c>
      <c r="R12" s="69">
        <v>7</v>
      </c>
      <c r="S12" s="81">
        <f t="shared" si="4"/>
        <v>7</v>
      </c>
      <c r="T12" s="68">
        <f t="shared" si="5"/>
        <v>4.8999999999999995</v>
      </c>
      <c r="U12" s="273">
        <f t="shared" si="0"/>
        <v>7</v>
      </c>
      <c r="V12" s="275">
        <v>7</v>
      </c>
      <c r="W12" s="264">
        <f>VLOOKUP(V12,'ESCALA DE NOTAS VALORIZADAS'!$B$9:$C$58,2,0)</f>
        <v>400000</v>
      </c>
      <c r="X12" s="276" t="s">
        <v>460</v>
      </c>
    </row>
    <row r="13" spans="2:24" ht="34.5" customHeight="1" x14ac:dyDescent="0.25">
      <c r="B13" s="133">
        <v>403</v>
      </c>
      <c r="C13" s="137" t="s">
        <v>256</v>
      </c>
      <c r="D13" s="69">
        <v>7</v>
      </c>
      <c r="E13" s="69">
        <v>7</v>
      </c>
      <c r="F13" s="145">
        <v>5</v>
      </c>
      <c r="G13" s="68">
        <f t="shared" si="1"/>
        <v>6.333333333333333</v>
      </c>
      <c r="H13" s="67">
        <f t="shared" si="2"/>
        <v>1.9</v>
      </c>
      <c r="I13" s="69"/>
      <c r="J13" s="69">
        <v>6.5</v>
      </c>
      <c r="K13" s="67"/>
      <c r="L13" s="67">
        <v>7</v>
      </c>
      <c r="M13" s="67"/>
      <c r="N13" s="67">
        <v>7</v>
      </c>
      <c r="O13" s="67"/>
      <c r="P13" s="67"/>
      <c r="Q13" s="95">
        <f t="shared" si="3"/>
        <v>6.833333333333333</v>
      </c>
      <c r="R13" s="69">
        <v>1</v>
      </c>
      <c r="S13" s="81">
        <f t="shared" si="4"/>
        <v>3.9166666666666665</v>
      </c>
      <c r="T13" s="68">
        <f t="shared" si="5"/>
        <v>2.7416666666666663</v>
      </c>
      <c r="U13" s="273">
        <f t="shared" si="0"/>
        <v>4.6416666666666657</v>
      </c>
      <c r="V13" s="275">
        <v>4.5999999999999996</v>
      </c>
      <c r="W13" s="264">
        <f>VLOOKUP(V13,'ESCALA DE NOTAS VALORIZADAS'!$B$9:$C$58,2,0)</f>
        <v>262857.14285714284</v>
      </c>
      <c r="X13" s="276" t="s">
        <v>494</v>
      </c>
    </row>
    <row r="14" spans="2:24" ht="34.5" customHeight="1" x14ac:dyDescent="0.25">
      <c r="B14" s="133">
        <v>430</v>
      </c>
      <c r="C14" s="137" t="s">
        <v>257</v>
      </c>
      <c r="D14" s="69">
        <v>7</v>
      </c>
      <c r="E14" s="69">
        <v>7</v>
      </c>
      <c r="F14" s="69">
        <v>7</v>
      </c>
      <c r="G14" s="68">
        <f t="shared" si="1"/>
        <v>7</v>
      </c>
      <c r="H14" s="67">
        <f t="shared" si="2"/>
        <v>2.1</v>
      </c>
      <c r="I14" s="121"/>
      <c r="J14" s="121">
        <v>7</v>
      </c>
      <c r="K14" s="67"/>
      <c r="L14" s="67">
        <v>7</v>
      </c>
      <c r="M14" s="67"/>
      <c r="N14" s="67">
        <v>7</v>
      </c>
      <c r="O14" s="67"/>
      <c r="P14" s="67"/>
      <c r="Q14" s="95">
        <f t="shared" si="3"/>
        <v>7</v>
      </c>
      <c r="R14" s="69">
        <v>4</v>
      </c>
      <c r="S14" s="81">
        <f t="shared" si="4"/>
        <v>5.5</v>
      </c>
      <c r="T14" s="68">
        <f t="shared" si="5"/>
        <v>3.8499999999999996</v>
      </c>
      <c r="U14" s="273">
        <f t="shared" si="0"/>
        <v>5.9499999999999993</v>
      </c>
      <c r="V14" s="275">
        <v>6</v>
      </c>
      <c r="W14" s="264">
        <f>VLOOKUP(V14,'ESCALA DE NOTAS VALORIZADAS'!$B$9:$C$58,2,0)</f>
        <v>342857.14285714284</v>
      </c>
      <c r="X14" s="276" t="s">
        <v>538</v>
      </c>
    </row>
    <row r="15" spans="2:24" ht="34.5" customHeight="1" x14ac:dyDescent="0.25">
      <c r="B15" s="133">
        <v>450</v>
      </c>
      <c r="C15" s="134" t="s">
        <v>258</v>
      </c>
      <c r="D15" s="69">
        <v>7</v>
      </c>
      <c r="E15" s="69">
        <v>7</v>
      </c>
      <c r="F15" s="145">
        <v>5</v>
      </c>
      <c r="G15" s="68">
        <f t="shared" si="1"/>
        <v>6.333333333333333</v>
      </c>
      <c r="H15" s="67">
        <f t="shared" si="2"/>
        <v>1.9</v>
      </c>
      <c r="I15" s="69"/>
      <c r="J15" s="69">
        <v>7</v>
      </c>
      <c r="K15" s="67"/>
      <c r="L15" s="67">
        <v>7</v>
      </c>
      <c r="M15" s="67"/>
      <c r="N15" s="67">
        <v>7</v>
      </c>
      <c r="O15" s="67"/>
      <c r="P15" s="67"/>
      <c r="Q15" s="95">
        <f t="shared" si="3"/>
        <v>7</v>
      </c>
      <c r="R15" s="69">
        <v>7</v>
      </c>
      <c r="S15" s="81">
        <f t="shared" si="4"/>
        <v>7</v>
      </c>
      <c r="T15" s="68">
        <f t="shared" si="5"/>
        <v>4.8999999999999995</v>
      </c>
      <c r="U15" s="273">
        <f t="shared" si="0"/>
        <v>6.7999999999999989</v>
      </c>
      <c r="V15" s="275">
        <v>6.8</v>
      </c>
      <c r="W15" s="264">
        <f>VLOOKUP(V15,'ESCALA DE NOTAS VALORIZADAS'!$B$9:$C$58,2,0)</f>
        <v>388571.42857142858</v>
      </c>
      <c r="X15" s="276" t="s">
        <v>499</v>
      </c>
    </row>
    <row r="16" spans="2:24" ht="34.5" customHeight="1" x14ac:dyDescent="0.25">
      <c r="B16" s="133">
        <v>521</v>
      </c>
      <c r="C16" s="134" t="s">
        <v>259</v>
      </c>
      <c r="D16" s="69">
        <v>7</v>
      </c>
      <c r="E16" s="69">
        <v>7</v>
      </c>
      <c r="F16" s="69">
        <v>7</v>
      </c>
      <c r="G16" s="68">
        <f t="shared" ref="G16:G18" si="6">(+D16+E16+F16)/3</f>
        <v>7</v>
      </c>
      <c r="H16" s="67">
        <f t="shared" ref="H16:H18" si="7">+G16*30%</f>
        <v>2.1</v>
      </c>
      <c r="I16" s="69"/>
      <c r="J16" s="69">
        <v>6.5</v>
      </c>
      <c r="K16" s="67"/>
      <c r="L16" s="67">
        <v>7</v>
      </c>
      <c r="M16" s="67"/>
      <c r="N16" s="67">
        <v>7</v>
      </c>
      <c r="O16" s="67"/>
      <c r="P16" s="67"/>
      <c r="Q16" s="95">
        <f t="shared" ref="Q16:Q18" si="8">AVERAGE(I16:P16)</f>
        <v>6.833333333333333</v>
      </c>
      <c r="R16" s="69">
        <v>1</v>
      </c>
      <c r="S16" s="81">
        <f t="shared" ref="S16:S18" si="9">(+Q16+R16)/2</f>
        <v>3.9166666666666665</v>
      </c>
      <c r="T16" s="68">
        <f t="shared" ref="T16:T18" si="10">+S16*70%</f>
        <v>2.7416666666666663</v>
      </c>
      <c r="U16" s="273">
        <f t="shared" ref="U16:U18" si="11">+H16+T16</f>
        <v>4.8416666666666668</v>
      </c>
      <c r="V16" s="275">
        <v>4.8</v>
      </c>
      <c r="W16" s="264">
        <f>VLOOKUP(V16,'ESCALA DE NOTAS VALORIZADAS'!$B$9:$C$58,2,0)</f>
        <v>274285.71428571426</v>
      </c>
      <c r="X16" s="276" t="s">
        <v>539</v>
      </c>
    </row>
    <row r="17" spans="2:24" ht="34.5" customHeight="1" x14ac:dyDescent="0.25">
      <c r="B17" s="139">
        <v>532</v>
      </c>
      <c r="C17" s="134" t="s">
        <v>260</v>
      </c>
      <c r="D17" s="69">
        <v>7</v>
      </c>
      <c r="E17" s="69">
        <v>7</v>
      </c>
      <c r="F17" s="69">
        <v>5</v>
      </c>
      <c r="G17" s="68">
        <f t="shared" si="6"/>
        <v>6.333333333333333</v>
      </c>
      <c r="H17" s="67">
        <f t="shared" si="7"/>
        <v>1.9</v>
      </c>
      <c r="I17" s="69"/>
      <c r="J17" s="69">
        <v>6.5</v>
      </c>
      <c r="K17" s="67"/>
      <c r="L17" s="67">
        <v>7</v>
      </c>
      <c r="M17" s="67"/>
      <c r="N17" s="67">
        <v>7</v>
      </c>
      <c r="O17" s="67"/>
      <c r="P17" s="67"/>
      <c r="Q17" s="95">
        <f t="shared" si="8"/>
        <v>6.833333333333333</v>
      </c>
      <c r="R17" s="69">
        <v>4</v>
      </c>
      <c r="S17" s="81">
        <f t="shared" si="9"/>
        <v>5.4166666666666661</v>
      </c>
      <c r="T17" s="68">
        <f t="shared" si="10"/>
        <v>3.7916666666666661</v>
      </c>
      <c r="U17" s="273">
        <f t="shared" si="11"/>
        <v>5.6916666666666664</v>
      </c>
      <c r="V17" s="275">
        <v>5.7</v>
      </c>
      <c r="W17" s="264">
        <f>VLOOKUP(V17,'ESCALA DE NOTAS VALORIZADAS'!$B$9:$C$58,2,0)</f>
        <v>325714.28571428574</v>
      </c>
      <c r="X17" s="276" t="s">
        <v>540</v>
      </c>
    </row>
    <row r="18" spans="2:24" ht="34.5" customHeight="1" x14ac:dyDescent="0.25">
      <c r="B18" s="133">
        <v>401</v>
      </c>
      <c r="C18" s="137" t="s">
        <v>261</v>
      </c>
      <c r="D18" s="69">
        <v>7</v>
      </c>
      <c r="E18" s="69">
        <v>1</v>
      </c>
      <c r="F18" s="69">
        <v>7</v>
      </c>
      <c r="G18" s="68">
        <f t="shared" si="6"/>
        <v>5</v>
      </c>
      <c r="H18" s="67">
        <f t="shared" si="7"/>
        <v>1.5</v>
      </c>
      <c r="I18" s="69"/>
      <c r="J18" s="69">
        <v>6.5</v>
      </c>
      <c r="K18" s="67"/>
      <c r="L18" s="67">
        <v>7</v>
      </c>
      <c r="M18" s="67"/>
      <c r="N18" s="67">
        <v>7</v>
      </c>
      <c r="O18" s="67"/>
      <c r="P18" s="67"/>
      <c r="Q18" s="95">
        <f t="shared" si="8"/>
        <v>6.833333333333333</v>
      </c>
      <c r="R18" s="69">
        <v>1</v>
      </c>
      <c r="S18" s="81">
        <f t="shared" si="9"/>
        <v>3.9166666666666665</v>
      </c>
      <c r="T18" s="68">
        <f t="shared" si="10"/>
        <v>2.7416666666666663</v>
      </c>
      <c r="U18" s="273">
        <f t="shared" si="11"/>
        <v>4.2416666666666663</v>
      </c>
      <c r="V18" s="275">
        <v>4.2</v>
      </c>
      <c r="W18" s="264">
        <f>VLOOKUP(V18,'ESCALA DE NOTAS VALORIZADAS'!$B$9:$C$58,2,0)</f>
        <v>240000</v>
      </c>
      <c r="X18" s="277" t="s">
        <v>541</v>
      </c>
    </row>
    <row r="19" spans="2:24" ht="34.5" customHeight="1" x14ac:dyDescent="0.25">
      <c r="C19" s="108"/>
      <c r="W19" s="109">
        <f>SUM(W6:W18)</f>
        <v>4040000</v>
      </c>
    </row>
    <row r="20" spans="2:24" ht="24.75" customHeight="1" x14ac:dyDescent="0.25">
      <c r="C20" s="108"/>
    </row>
    <row r="21" spans="2:24" x14ac:dyDescent="0.25">
      <c r="C21" s="108"/>
    </row>
    <row r="22" spans="2:24" x14ac:dyDescent="0.25">
      <c r="C22" s="108"/>
    </row>
  </sheetData>
  <sheetProtection algorithmName="SHA-512" hashValue="Arw5rES+7XrKFnYFKTMrW1yXRYFgX4d7513EFZsJ0uccdwBcT5P3/18H2nvO8OUAmCziiWsUXhJ7L4R9tj/vgQ==" saltValue="r4Y8laFCbm02KSQB5DfIVw==" spinCount="100000" sheet="1" objects="1" scenarios="1"/>
  <autoFilter ref="B5:W16" xr:uid="{00000000-0009-0000-0000-00000A000000}"/>
  <sortState ref="B5:V18">
    <sortCondition descending="1" ref="V5:V18"/>
  </sortState>
  <mergeCells count="10">
    <mergeCell ref="X4:X5"/>
    <mergeCell ref="B1:W1"/>
    <mergeCell ref="B2:W2"/>
    <mergeCell ref="B3:W3"/>
    <mergeCell ref="C4:C5"/>
    <mergeCell ref="D4:H4"/>
    <mergeCell ref="I4:T4"/>
    <mergeCell ref="V4:V5"/>
    <mergeCell ref="W4:W5"/>
    <mergeCell ref="U4:U5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2"/>
  <sheetViews>
    <sheetView topLeftCell="A4" zoomScale="75" zoomScaleNormal="75" workbookViewId="0">
      <selection activeCell="Z7" sqref="Z7"/>
    </sheetView>
  </sheetViews>
  <sheetFormatPr baseColWidth="10" defaultColWidth="11.42578125" defaultRowHeight="15" x14ac:dyDescent="0.25"/>
  <cols>
    <col min="1" max="1" width="11.42578125" style="9"/>
    <col min="2" max="2" width="8.5703125" style="4" customWidth="1"/>
    <col min="3" max="3" width="51.85546875" style="4" customWidth="1"/>
    <col min="4" max="6" width="11.42578125" style="4" hidden="1" customWidth="1"/>
    <col min="7" max="7" width="11.42578125" style="17" hidden="1" customWidth="1"/>
    <col min="8" max="8" width="11.42578125" style="4" hidden="1" customWidth="1"/>
    <col min="9" max="9" width="13.85546875" style="4" hidden="1" customWidth="1"/>
    <col min="10" max="16" width="13.85546875" style="9" hidden="1" customWidth="1"/>
    <col min="17" max="17" width="13.85546875" style="17" hidden="1" customWidth="1"/>
    <col min="18" max="20" width="11.42578125" style="4" hidden="1" customWidth="1"/>
    <col min="21" max="21" width="12.42578125" style="9" hidden="1" customWidth="1"/>
    <col min="22" max="22" width="11.42578125" style="4" customWidth="1"/>
    <col min="23" max="23" width="21" style="18" customWidth="1"/>
    <col min="24" max="24" width="31.85546875" style="4" customWidth="1"/>
    <col min="25" max="16384" width="11.42578125" style="4"/>
  </cols>
  <sheetData>
    <row r="1" spans="2:24" s="9" customFormat="1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2:24" s="9" customFormat="1" ht="15.75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2:24" s="9" customFormat="1" ht="16.5" thickBot="1" x14ac:dyDescent="0.3">
      <c r="B3" s="340" t="s">
        <v>19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2:24" ht="57" customHeight="1" thickBot="1" x14ac:dyDescent="0.3">
      <c r="B4" s="310" t="s">
        <v>0</v>
      </c>
      <c r="C4" s="306" t="s">
        <v>1</v>
      </c>
      <c r="D4" s="369" t="s">
        <v>2</v>
      </c>
      <c r="E4" s="370"/>
      <c r="F4" s="370"/>
      <c r="G4" s="370"/>
      <c r="H4" s="371"/>
      <c r="I4" s="369" t="s">
        <v>3</v>
      </c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1"/>
      <c r="U4" s="372" t="s">
        <v>55</v>
      </c>
      <c r="V4" s="372" t="s">
        <v>56</v>
      </c>
      <c r="W4" s="303" t="s">
        <v>23</v>
      </c>
      <c r="X4" s="307" t="s">
        <v>5</v>
      </c>
    </row>
    <row r="5" spans="2:24" ht="49.5" customHeight="1" thickBot="1" x14ac:dyDescent="0.3">
      <c r="B5" s="192"/>
      <c r="C5" s="193"/>
      <c r="D5" s="311" t="s">
        <v>6</v>
      </c>
      <c r="E5" s="311" t="s">
        <v>7</v>
      </c>
      <c r="F5" s="311" t="s">
        <v>8</v>
      </c>
      <c r="G5" s="312" t="s">
        <v>9</v>
      </c>
      <c r="H5" s="311" t="s">
        <v>10</v>
      </c>
      <c r="I5" s="313" t="s">
        <v>46</v>
      </c>
      <c r="J5" s="313" t="s">
        <v>47</v>
      </c>
      <c r="K5" s="313" t="s">
        <v>48</v>
      </c>
      <c r="L5" s="313" t="s">
        <v>49</v>
      </c>
      <c r="M5" s="313" t="s">
        <v>50</v>
      </c>
      <c r="N5" s="313" t="s">
        <v>51</v>
      </c>
      <c r="O5" s="313" t="s">
        <v>53</v>
      </c>
      <c r="P5" s="313" t="s">
        <v>52</v>
      </c>
      <c r="Q5" s="314" t="s">
        <v>54</v>
      </c>
      <c r="R5" s="311" t="s">
        <v>12</v>
      </c>
      <c r="S5" s="311" t="s">
        <v>9</v>
      </c>
      <c r="T5" s="311" t="s">
        <v>13</v>
      </c>
      <c r="U5" s="373"/>
      <c r="V5" s="373"/>
      <c r="W5" s="304"/>
      <c r="X5" s="315"/>
    </row>
    <row r="6" spans="2:24" s="71" customFormat="1" ht="39.75" customHeight="1" x14ac:dyDescent="0.25">
      <c r="B6" s="133">
        <v>43</v>
      </c>
      <c r="C6" s="134" t="s">
        <v>264</v>
      </c>
      <c r="D6" s="67">
        <v>1</v>
      </c>
      <c r="E6" s="67">
        <v>1</v>
      </c>
      <c r="F6" s="67">
        <v>7</v>
      </c>
      <c r="G6" s="92">
        <f>+(+D6+E6+F6)/3</f>
        <v>3</v>
      </c>
      <c r="H6" s="91">
        <f>+G6*30%</f>
        <v>0.89999999999999991</v>
      </c>
      <c r="I6" s="67"/>
      <c r="J6" s="67">
        <v>5</v>
      </c>
      <c r="K6" s="67"/>
      <c r="L6" s="67">
        <v>6.5</v>
      </c>
      <c r="M6" s="67"/>
      <c r="N6" s="67">
        <v>7</v>
      </c>
      <c r="O6" s="67"/>
      <c r="P6" s="67"/>
      <c r="Q6" s="95">
        <f>AVERAGE(I6:P6)</f>
        <v>6.166666666666667</v>
      </c>
      <c r="R6" s="67">
        <v>1</v>
      </c>
      <c r="S6" s="92">
        <f>+(+Q6+R6)/2</f>
        <v>3.5833333333333335</v>
      </c>
      <c r="T6" s="92">
        <f>+S6*70%</f>
        <v>2.5083333333333333</v>
      </c>
      <c r="U6" s="279">
        <f>+H6+T6</f>
        <v>3.4083333333333332</v>
      </c>
      <c r="V6" s="299">
        <v>3.4</v>
      </c>
      <c r="W6" s="296">
        <f>VLOOKUP(V6,'ESCALA DE NOTAS VALORIZADAS'!$B$9:$C$58,2,0)</f>
        <v>194285.71428571429</v>
      </c>
      <c r="X6" s="300" t="s">
        <v>416</v>
      </c>
    </row>
    <row r="7" spans="2:24" s="71" customFormat="1" ht="39.75" customHeight="1" thickBot="1" x14ac:dyDescent="0.3">
      <c r="B7" s="133">
        <v>44</v>
      </c>
      <c r="C7" s="134" t="s">
        <v>265</v>
      </c>
      <c r="D7" s="69">
        <v>7</v>
      </c>
      <c r="E7" s="69">
        <v>1</v>
      </c>
      <c r="F7" s="69">
        <v>7</v>
      </c>
      <c r="G7" s="92">
        <f t="shared" ref="G7:G10" si="0">+(+D7+E7+F7)/3</f>
        <v>5</v>
      </c>
      <c r="H7" s="91">
        <f t="shared" ref="H7:H18" si="1">+G7*30%</f>
        <v>1.5</v>
      </c>
      <c r="I7" s="69"/>
      <c r="J7" s="69">
        <v>7</v>
      </c>
      <c r="K7" s="67"/>
      <c r="L7" s="67">
        <v>6.5</v>
      </c>
      <c r="M7" s="67"/>
      <c r="N7" s="67">
        <v>7</v>
      </c>
      <c r="O7" s="67"/>
      <c r="P7" s="67"/>
      <c r="Q7" s="95">
        <f t="shared" ref="Q7:Q24" si="2">AVERAGE(I7:P7)</f>
        <v>6.833333333333333</v>
      </c>
      <c r="R7" s="69">
        <v>1</v>
      </c>
      <c r="S7" s="92">
        <f t="shared" ref="S7:S18" si="3">+(+Q7+R7)/2</f>
        <v>3.9166666666666665</v>
      </c>
      <c r="T7" s="92">
        <f t="shared" ref="T7:T18" si="4">+S7*70%</f>
        <v>2.7416666666666663</v>
      </c>
      <c r="U7" s="279">
        <f t="shared" ref="U7:U18" si="5">+H7+T7</f>
        <v>4.2416666666666663</v>
      </c>
      <c r="V7" s="281">
        <v>4.2</v>
      </c>
      <c r="W7" s="270">
        <f>VLOOKUP(V7,'ESCALA DE NOTAS VALORIZADAS'!$B$9:$C$58,2,0)</f>
        <v>240000</v>
      </c>
      <c r="X7" s="277" t="s">
        <v>416</v>
      </c>
    </row>
    <row r="8" spans="2:24" s="71" customFormat="1" ht="39.75" customHeight="1" x14ac:dyDescent="0.25">
      <c r="B8" s="133">
        <v>59</v>
      </c>
      <c r="C8" s="134" t="s">
        <v>263</v>
      </c>
      <c r="D8" s="65">
        <v>1</v>
      </c>
      <c r="E8" s="65">
        <v>7</v>
      </c>
      <c r="F8" s="65">
        <v>7</v>
      </c>
      <c r="G8" s="94">
        <f>+(+D8+E8+F8)/3</f>
        <v>5</v>
      </c>
      <c r="H8" s="93">
        <f>+G8*30%</f>
        <v>1.5</v>
      </c>
      <c r="I8" s="65"/>
      <c r="J8" s="65">
        <v>5</v>
      </c>
      <c r="K8" s="65"/>
      <c r="L8" s="65">
        <v>6</v>
      </c>
      <c r="M8" s="65"/>
      <c r="N8" s="65">
        <v>7</v>
      </c>
      <c r="O8" s="65"/>
      <c r="P8" s="65"/>
      <c r="Q8" s="95">
        <f t="shared" si="2"/>
        <v>6</v>
      </c>
      <c r="R8" s="65">
        <v>1</v>
      </c>
      <c r="S8" s="94">
        <f>(+Q8+R8)/2</f>
        <v>3.5</v>
      </c>
      <c r="T8" s="94">
        <f>+S8*70%</f>
        <v>2.4499999999999997</v>
      </c>
      <c r="U8" s="280">
        <f>+H8+T8</f>
        <v>3.9499999999999997</v>
      </c>
      <c r="V8" s="282">
        <v>4</v>
      </c>
      <c r="W8" s="270">
        <f>VLOOKUP(V8,'ESCALA DE NOTAS VALORIZADAS'!$B$9:$C$58,2,0)</f>
        <v>228571.42857142858</v>
      </c>
      <c r="X8" s="277" t="s">
        <v>542</v>
      </c>
    </row>
    <row r="9" spans="2:24" s="71" customFormat="1" ht="39.75" customHeight="1" x14ac:dyDescent="0.25">
      <c r="B9" s="133">
        <v>108</v>
      </c>
      <c r="C9" s="134" t="s">
        <v>266</v>
      </c>
      <c r="D9" s="69">
        <v>1</v>
      </c>
      <c r="E9" s="69">
        <v>7</v>
      </c>
      <c r="F9" s="69">
        <v>7</v>
      </c>
      <c r="G9" s="92">
        <f t="shared" si="0"/>
        <v>5</v>
      </c>
      <c r="H9" s="91">
        <f t="shared" si="1"/>
        <v>1.5</v>
      </c>
      <c r="I9" s="69"/>
      <c r="J9" s="69">
        <v>5</v>
      </c>
      <c r="K9" s="67"/>
      <c r="L9" s="67">
        <v>6.5</v>
      </c>
      <c r="M9" s="67"/>
      <c r="N9" s="67">
        <v>7</v>
      </c>
      <c r="O9" s="67"/>
      <c r="P9" s="67"/>
      <c r="Q9" s="95">
        <f t="shared" si="2"/>
        <v>6.166666666666667</v>
      </c>
      <c r="R9" s="69">
        <v>1</v>
      </c>
      <c r="S9" s="92">
        <f t="shared" si="3"/>
        <v>3.5833333333333335</v>
      </c>
      <c r="T9" s="92">
        <f t="shared" si="4"/>
        <v>2.5083333333333333</v>
      </c>
      <c r="U9" s="279">
        <f t="shared" si="5"/>
        <v>4.0083333333333329</v>
      </c>
      <c r="V9" s="281">
        <v>4</v>
      </c>
      <c r="W9" s="270">
        <f>VLOOKUP(V9,'ESCALA DE NOTAS VALORIZADAS'!$B$9:$C$58,2,0)</f>
        <v>228571.42857142858</v>
      </c>
      <c r="X9" s="277" t="s">
        <v>416</v>
      </c>
    </row>
    <row r="10" spans="2:24" s="71" customFormat="1" ht="39.75" customHeight="1" x14ac:dyDescent="0.25">
      <c r="B10" s="133">
        <v>109</v>
      </c>
      <c r="C10" s="134" t="s">
        <v>267</v>
      </c>
      <c r="D10" s="69">
        <v>7</v>
      </c>
      <c r="E10" s="69">
        <v>1</v>
      </c>
      <c r="F10" s="69">
        <v>7</v>
      </c>
      <c r="G10" s="92">
        <f t="shared" si="0"/>
        <v>5</v>
      </c>
      <c r="H10" s="91">
        <f t="shared" si="1"/>
        <v>1.5</v>
      </c>
      <c r="I10" s="69"/>
      <c r="J10" s="69">
        <v>7</v>
      </c>
      <c r="K10" s="67"/>
      <c r="L10" s="67">
        <v>7</v>
      </c>
      <c r="M10" s="67"/>
      <c r="N10" s="67">
        <v>7</v>
      </c>
      <c r="O10" s="67"/>
      <c r="P10" s="67"/>
      <c r="Q10" s="95">
        <f t="shared" si="2"/>
        <v>7</v>
      </c>
      <c r="R10" s="69">
        <v>1</v>
      </c>
      <c r="S10" s="92">
        <f t="shared" si="3"/>
        <v>4</v>
      </c>
      <c r="T10" s="92">
        <f t="shared" si="4"/>
        <v>2.8</v>
      </c>
      <c r="U10" s="279">
        <f t="shared" si="5"/>
        <v>4.3</v>
      </c>
      <c r="V10" s="281">
        <v>4.3</v>
      </c>
      <c r="W10" s="270">
        <f>VLOOKUP(V10,'ESCALA DE NOTAS VALORIZADAS'!$B$9:$C$58,2,0)</f>
        <v>245714.28571428571</v>
      </c>
      <c r="X10" s="277" t="s">
        <v>494</v>
      </c>
    </row>
    <row r="11" spans="2:24" s="71" customFormat="1" ht="39.75" customHeight="1" x14ac:dyDescent="0.25">
      <c r="B11" s="154">
        <v>137</v>
      </c>
      <c r="C11" s="134" t="s">
        <v>268</v>
      </c>
      <c r="D11" s="69">
        <v>7</v>
      </c>
      <c r="E11" s="69">
        <v>1</v>
      </c>
      <c r="F11" s="69">
        <v>7</v>
      </c>
      <c r="G11" s="92">
        <f t="shared" ref="G11:G18" si="6">+(+D11+E11+F11)/3</f>
        <v>5</v>
      </c>
      <c r="H11" s="91">
        <f t="shared" si="1"/>
        <v>1.5</v>
      </c>
      <c r="I11" s="69"/>
      <c r="J11" s="69">
        <v>7</v>
      </c>
      <c r="K11" s="67"/>
      <c r="L11" s="67">
        <v>7</v>
      </c>
      <c r="M11" s="67"/>
      <c r="N11" s="67">
        <v>7</v>
      </c>
      <c r="O11" s="67"/>
      <c r="P11" s="67"/>
      <c r="Q11" s="95">
        <f t="shared" si="2"/>
        <v>7</v>
      </c>
      <c r="R11" s="69">
        <v>4</v>
      </c>
      <c r="S11" s="92">
        <f t="shared" si="3"/>
        <v>5.5</v>
      </c>
      <c r="T11" s="92">
        <f t="shared" si="4"/>
        <v>3.8499999999999996</v>
      </c>
      <c r="U11" s="279">
        <f t="shared" si="5"/>
        <v>5.35</v>
      </c>
      <c r="V11" s="281">
        <v>5.4</v>
      </c>
      <c r="W11" s="270">
        <f>VLOOKUP(V11,'ESCALA DE NOTAS VALORIZADAS'!$B$9:$C$58,2,0)</f>
        <v>308571.42857142858</v>
      </c>
      <c r="X11" s="277" t="s">
        <v>543</v>
      </c>
    </row>
    <row r="12" spans="2:24" s="71" customFormat="1" ht="39.75" customHeight="1" x14ac:dyDescent="0.25">
      <c r="B12" s="154">
        <v>172</v>
      </c>
      <c r="C12" s="134" t="s">
        <v>269</v>
      </c>
      <c r="D12" s="69">
        <v>7</v>
      </c>
      <c r="E12" s="69">
        <v>7</v>
      </c>
      <c r="F12" s="69">
        <v>7</v>
      </c>
      <c r="G12" s="92">
        <f t="shared" si="6"/>
        <v>7</v>
      </c>
      <c r="H12" s="91">
        <f t="shared" si="1"/>
        <v>2.1</v>
      </c>
      <c r="I12" s="69"/>
      <c r="J12" s="69">
        <v>7</v>
      </c>
      <c r="K12" s="67"/>
      <c r="L12" s="67">
        <v>7</v>
      </c>
      <c r="M12" s="67"/>
      <c r="N12" s="67">
        <v>7</v>
      </c>
      <c r="O12" s="67"/>
      <c r="P12" s="67"/>
      <c r="Q12" s="95">
        <f t="shared" si="2"/>
        <v>7</v>
      </c>
      <c r="R12" s="69">
        <v>4</v>
      </c>
      <c r="S12" s="92">
        <f t="shared" si="3"/>
        <v>5.5</v>
      </c>
      <c r="T12" s="92">
        <f t="shared" si="4"/>
        <v>3.8499999999999996</v>
      </c>
      <c r="U12" s="279">
        <f t="shared" si="5"/>
        <v>5.9499999999999993</v>
      </c>
      <c r="V12" s="281">
        <v>6</v>
      </c>
      <c r="W12" s="270">
        <f>VLOOKUP(V12,'ESCALA DE NOTAS VALORIZADAS'!$B$9:$C$58,2,0)</f>
        <v>342857.14285714284</v>
      </c>
      <c r="X12" s="277" t="s">
        <v>544</v>
      </c>
    </row>
    <row r="13" spans="2:24" s="71" customFormat="1" ht="39.75" customHeight="1" x14ac:dyDescent="0.25">
      <c r="B13" s="154">
        <v>197</v>
      </c>
      <c r="C13" s="134" t="s">
        <v>270</v>
      </c>
      <c r="D13" s="69">
        <v>7</v>
      </c>
      <c r="E13" s="69">
        <v>7</v>
      </c>
      <c r="F13" s="69">
        <v>7</v>
      </c>
      <c r="G13" s="92">
        <f t="shared" si="6"/>
        <v>7</v>
      </c>
      <c r="H13" s="91">
        <f t="shared" si="1"/>
        <v>2.1</v>
      </c>
      <c r="I13" s="69"/>
      <c r="J13" s="69">
        <v>7</v>
      </c>
      <c r="K13" s="67"/>
      <c r="L13" s="67">
        <v>7</v>
      </c>
      <c r="M13" s="67"/>
      <c r="N13" s="67">
        <v>7</v>
      </c>
      <c r="O13" s="67"/>
      <c r="P13" s="67"/>
      <c r="Q13" s="95">
        <f t="shared" si="2"/>
        <v>7</v>
      </c>
      <c r="R13" s="69">
        <v>1</v>
      </c>
      <c r="S13" s="92">
        <f t="shared" si="3"/>
        <v>4</v>
      </c>
      <c r="T13" s="92">
        <f t="shared" si="4"/>
        <v>2.8</v>
      </c>
      <c r="U13" s="279">
        <f t="shared" si="5"/>
        <v>4.9000000000000004</v>
      </c>
      <c r="V13" s="281">
        <v>4.9000000000000004</v>
      </c>
      <c r="W13" s="270">
        <f>VLOOKUP(V13,'ESCALA DE NOTAS VALORIZADAS'!$B$9:$C$58,2,0)</f>
        <v>280000.00000000006</v>
      </c>
      <c r="X13" s="277" t="s">
        <v>423</v>
      </c>
    </row>
    <row r="14" spans="2:24" s="71" customFormat="1" ht="39.75" customHeight="1" x14ac:dyDescent="0.4">
      <c r="B14" s="197">
        <v>199</v>
      </c>
      <c r="C14" s="138" t="s">
        <v>271</v>
      </c>
      <c r="D14" s="69">
        <v>7</v>
      </c>
      <c r="E14" s="69">
        <v>7</v>
      </c>
      <c r="F14" s="69">
        <v>5</v>
      </c>
      <c r="G14" s="92">
        <f t="shared" si="6"/>
        <v>6.333333333333333</v>
      </c>
      <c r="H14" s="91">
        <f t="shared" si="1"/>
        <v>1.9</v>
      </c>
      <c r="I14" s="69"/>
      <c r="J14" s="69">
        <v>7</v>
      </c>
      <c r="K14" s="67"/>
      <c r="L14" s="67">
        <v>7</v>
      </c>
      <c r="M14" s="67"/>
      <c r="N14" s="67">
        <v>7</v>
      </c>
      <c r="O14" s="67"/>
      <c r="P14" s="67"/>
      <c r="Q14" s="95">
        <f t="shared" si="2"/>
        <v>7</v>
      </c>
      <c r="R14" s="69">
        <v>7</v>
      </c>
      <c r="S14" s="92">
        <f t="shared" si="3"/>
        <v>7</v>
      </c>
      <c r="T14" s="92">
        <f t="shared" si="4"/>
        <v>4.8999999999999995</v>
      </c>
      <c r="U14" s="279">
        <f t="shared" si="5"/>
        <v>6.7999999999999989</v>
      </c>
      <c r="V14" s="281">
        <v>6.8</v>
      </c>
      <c r="W14" s="270">
        <f>VLOOKUP(V14,'ESCALA DE NOTAS VALORIZADAS'!$B$9:$C$58,2,0)</f>
        <v>388571.42857142858</v>
      </c>
      <c r="X14" s="278" t="s">
        <v>545</v>
      </c>
    </row>
    <row r="15" spans="2:24" s="71" customFormat="1" ht="39.75" customHeight="1" x14ac:dyDescent="0.4">
      <c r="B15" s="197">
        <v>214</v>
      </c>
      <c r="C15" s="138" t="s">
        <v>272</v>
      </c>
      <c r="D15" s="69">
        <v>7</v>
      </c>
      <c r="E15" s="69">
        <v>7</v>
      </c>
      <c r="F15" s="69">
        <v>7</v>
      </c>
      <c r="G15" s="92">
        <f t="shared" si="6"/>
        <v>7</v>
      </c>
      <c r="H15" s="91">
        <f t="shared" si="1"/>
        <v>2.1</v>
      </c>
      <c r="I15" s="69"/>
      <c r="J15" s="69">
        <v>7</v>
      </c>
      <c r="K15" s="67"/>
      <c r="L15" s="67">
        <v>7</v>
      </c>
      <c r="M15" s="67"/>
      <c r="N15" s="67">
        <v>7</v>
      </c>
      <c r="O15" s="67"/>
      <c r="P15" s="67"/>
      <c r="Q15" s="95">
        <f t="shared" si="2"/>
        <v>7</v>
      </c>
      <c r="R15" s="69">
        <v>7</v>
      </c>
      <c r="S15" s="92">
        <f t="shared" si="3"/>
        <v>7</v>
      </c>
      <c r="T15" s="92">
        <f t="shared" si="4"/>
        <v>4.8999999999999995</v>
      </c>
      <c r="U15" s="279">
        <f t="shared" si="5"/>
        <v>7</v>
      </c>
      <c r="V15" s="281">
        <v>7</v>
      </c>
      <c r="W15" s="270">
        <f>VLOOKUP(V15,'ESCALA DE NOTAS VALORIZADAS'!$B$9:$C$58,2,0)</f>
        <v>400000</v>
      </c>
      <c r="X15" s="278" t="s">
        <v>546</v>
      </c>
    </row>
    <row r="16" spans="2:24" s="71" customFormat="1" ht="39.75" customHeight="1" x14ac:dyDescent="0.4">
      <c r="B16" s="198">
        <v>304</v>
      </c>
      <c r="C16" s="138" t="s">
        <v>273</v>
      </c>
      <c r="D16" s="69">
        <v>7</v>
      </c>
      <c r="E16" s="69">
        <v>7</v>
      </c>
      <c r="F16" s="69">
        <v>7</v>
      </c>
      <c r="G16" s="92">
        <f t="shared" si="6"/>
        <v>7</v>
      </c>
      <c r="H16" s="91">
        <f t="shared" si="1"/>
        <v>2.1</v>
      </c>
      <c r="I16" s="69"/>
      <c r="J16" s="69">
        <v>7</v>
      </c>
      <c r="K16" s="67"/>
      <c r="L16" s="67">
        <v>7</v>
      </c>
      <c r="M16" s="67"/>
      <c r="N16" s="67">
        <v>7</v>
      </c>
      <c r="O16" s="67"/>
      <c r="P16" s="67"/>
      <c r="Q16" s="95">
        <f t="shared" si="2"/>
        <v>7</v>
      </c>
      <c r="R16" s="69">
        <v>4</v>
      </c>
      <c r="S16" s="92">
        <f t="shared" si="3"/>
        <v>5.5</v>
      </c>
      <c r="T16" s="92">
        <f t="shared" si="4"/>
        <v>3.8499999999999996</v>
      </c>
      <c r="U16" s="279">
        <f t="shared" si="5"/>
        <v>5.9499999999999993</v>
      </c>
      <c r="V16" s="281">
        <v>6</v>
      </c>
      <c r="W16" s="270">
        <f>VLOOKUP(V16,'ESCALA DE NOTAS VALORIZADAS'!$B$9:$C$58,2,0)</f>
        <v>342857.14285714284</v>
      </c>
      <c r="X16" s="278" t="s">
        <v>547</v>
      </c>
    </row>
    <row r="17" spans="2:24" s="71" customFormat="1" ht="39.75" customHeight="1" x14ac:dyDescent="0.4">
      <c r="B17" s="198">
        <v>346</v>
      </c>
      <c r="C17" s="138" t="s">
        <v>274</v>
      </c>
      <c r="D17" s="69">
        <v>1</v>
      </c>
      <c r="E17" s="69">
        <v>5</v>
      </c>
      <c r="F17" s="69">
        <v>7</v>
      </c>
      <c r="G17" s="92">
        <f t="shared" si="6"/>
        <v>4.333333333333333</v>
      </c>
      <c r="H17" s="91">
        <f t="shared" si="1"/>
        <v>1.2999999999999998</v>
      </c>
      <c r="I17" s="69"/>
      <c r="J17" s="69">
        <v>5</v>
      </c>
      <c r="K17" s="67"/>
      <c r="L17" s="67">
        <v>6.5</v>
      </c>
      <c r="M17" s="67"/>
      <c r="N17" s="67">
        <v>7</v>
      </c>
      <c r="O17" s="67"/>
      <c r="P17" s="67"/>
      <c r="Q17" s="95">
        <f t="shared" si="2"/>
        <v>6.166666666666667</v>
      </c>
      <c r="R17" s="69">
        <v>1</v>
      </c>
      <c r="S17" s="92">
        <f t="shared" si="3"/>
        <v>3.5833333333333335</v>
      </c>
      <c r="T17" s="92">
        <f t="shared" si="4"/>
        <v>2.5083333333333333</v>
      </c>
      <c r="U17" s="279">
        <f t="shared" si="5"/>
        <v>3.8083333333333331</v>
      </c>
      <c r="V17" s="281">
        <v>3.8</v>
      </c>
      <c r="W17" s="270">
        <f>VLOOKUP(V17,'ESCALA DE NOTAS VALORIZADAS'!$B$9:$C$58,2,0)</f>
        <v>217142.85714285713</v>
      </c>
      <c r="X17" s="278" t="s">
        <v>416</v>
      </c>
    </row>
    <row r="18" spans="2:24" s="71" customFormat="1" ht="39.75" customHeight="1" x14ac:dyDescent="0.25">
      <c r="B18" s="133">
        <v>364</v>
      </c>
      <c r="C18" s="137" t="s">
        <v>275</v>
      </c>
      <c r="D18" s="69">
        <v>7</v>
      </c>
      <c r="E18" s="69">
        <v>7</v>
      </c>
      <c r="F18" s="69">
        <v>7</v>
      </c>
      <c r="G18" s="92">
        <f t="shared" si="6"/>
        <v>7</v>
      </c>
      <c r="H18" s="91">
        <f t="shared" si="1"/>
        <v>2.1</v>
      </c>
      <c r="I18" s="69"/>
      <c r="J18" s="69">
        <v>7</v>
      </c>
      <c r="K18" s="67"/>
      <c r="L18" s="67">
        <v>6.5</v>
      </c>
      <c r="M18" s="67"/>
      <c r="N18" s="67">
        <v>7</v>
      </c>
      <c r="O18" s="67"/>
      <c r="P18" s="67"/>
      <c r="Q18" s="95">
        <f t="shared" si="2"/>
        <v>6.833333333333333</v>
      </c>
      <c r="R18" s="69">
        <v>4</v>
      </c>
      <c r="S18" s="92">
        <f t="shared" si="3"/>
        <v>5.4166666666666661</v>
      </c>
      <c r="T18" s="92">
        <f t="shared" si="4"/>
        <v>3.7916666666666661</v>
      </c>
      <c r="U18" s="279">
        <f t="shared" si="5"/>
        <v>5.8916666666666657</v>
      </c>
      <c r="V18" s="281">
        <v>5.9</v>
      </c>
      <c r="W18" s="270">
        <f>VLOOKUP(V18,'ESCALA DE NOTAS VALORIZADAS'!$B$9:$C$58,2,0)</f>
        <v>337142.85714285716</v>
      </c>
      <c r="X18" s="277" t="s">
        <v>416</v>
      </c>
    </row>
    <row r="19" spans="2:24" s="71" customFormat="1" ht="39.75" customHeight="1" x14ac:dyDescent="0.25">
      <c r="B19" s="133">
        <v>446</v>
      </c>
      <c r="C19" s="134" t="s">
        <v>276</v>
      </c>
      <c r="D19" s="69">
        <v>7</v>
      </c>
      <c r="E19" s="69">
        <v>7</v>
      </c>
      <c r="F19" s="69">
        <v>7</v>
      </c>
      <c r="G19" s="92">
        <f t="shared" ref="G19:G24" si="7">+(+D19+E19+F19)/3</f>
        <v>7</v>
      </c>
      <c r="H19" s="91">
        <f t="shared" ref="H19:H24" si="8">+G19*30%</f>
        <v>2.1</v>
      </c>
      <c r="I19" s="69"/>
      <c r="J19" s="69">
        <v>7</v>
      </c>
      <c r="K19" s="67"/>
      <c r="L19" s="67">
        <v>6.5</v>
      </c>
      <c r="M19" s="67"/>
      <c r="N19" s="67">
        <v>7</v>
      </c>
      <c r="O19" s="67"/>
      <c r="P19" s="67"/>
      <c r="Q19" s="95">
        <f t="shared" si="2"/>
        <v>6.833333333333333</v>
      </c>
      <c r="R19" s="69">
        <v>4</v>
      </c>
      <c r="S19" s="92">
        <f t="shared" ref="S19:S24" si="9">+(+Q19+R19)/2</f>
        <v>5.4166666666666661</v>
      </c>
      <c r="T19" s="92">
        <f t="shared" ref="T19:T24" si="10">+S19*70%</f>
        <v>3.7916666666666661</v>
      </c>
      <c r="U19" s="279">
        <f t="shared" ref="U19:U24" si="11">+H19+T19</f>
        <v>5.8916666666666657</v>
      </c>
      <c r="V19" s="281">
        <v>5.9</v>
      </c>
      <c r="W19" s="270">
        <f>VLOOKUP(V19,'ESCALA DE NOTAS VALORIZADAS'!$B$9:$C$58,2,0)</f>
        <v>337142.85714285716</v>
      </c>
      <c r="X19" s="277" t="s">
        <v>424</v>
      </c>
    </row>
    <row r="20" spans="2:24" s="71" customFormat="1" ht="39.75" customHeight="1" x14ac:dyDescent="0.4">
      <c r="B20" s="198">
        <v>461</v>
      </c>
      <c r="C20" s="138" t="s">
        <v>277</v>
      </c>
      <c r="D20" s="69">
        <v>7</v>
      </c>
      <c r="E20" s="69">
        <v>7</v>
      </c>
      <c r="F20" s="69">
        <v>7</v>
      </c>
      <c r="G20" s="92">
        <f t="shared" si="7"/>
        <v>7</v>
      </c>
      <c r="H20" s="91">
        <f t="shared" si="8"/>
        <v>2.1</v>
      </c>
      <c r="I20" s="69"/>
      <c r="J20" s="69">
        <v>7</v>
      </c>
      <c r="K20" s="67"/>
      <c r="L20" s="67">
        <v>7</v>
      </c>
      <c r="M20" s="67"/>
      <c r="N20" s="67">
        <v>7</v>
      </c>
      <c r="O20" s="67"/>
      <c r="P20" s="67"/>
      <c r="Q20" s="95">
        <f t="shared" si="2"/>
        <v>7</v>
      </c>
      <c r="R20" s="69">
        <v>1</v>
      </c>
      <c r="S20" s="92">
        <f t="shared" si="9"/>
        <v>4</v>
      </c>
      <c r="T20" s="92">
        <f t="shared" si="10"/>
        <v>2.8</v>
      </c>
      <c r="U20" s="279">
        <f t="shared" si="11"/>
        <v>4.9000000000000004</v>
      </c>
      <c r="V20" s="281">
        <v>4.9000000000000004</v>
      </c>
      <c r="W20" s="270">
        <f>VLOOKUP(V20,'ESCALA DE NOTAS VALORIZADAS'!$B$9:$C$58,2,0)</f>
        <v>280000.00000000006</v>
      </c>
      <c r="X20" s="278" t="s">
        <v>548</v>
      </c>
    </row>
    <row r="21" spans="2:24" s="71" customFormat="1" ht="39.75" customHeight="1" x14ac:dyDescent="0.25">
      <c r="B21" s="133">
        <v>463</v>
      </c>
      <c r="C21" s="134" t="s">
        <v>278</v>
      </c>
      <c r="D21" s="69">
        <v>7</v>
      </c>
      <c r="E21" s="69">
        <v>7</v>
      </c>
      <c r="F21" s="69">
        <v>7</v>
      </c>
      <c r="G21" s="92">
        <f t="shared" si="7"/>
        <v>7</v>
      </c>
      <c r="H21" s="91">
        <f t="shared" si="8"/>
        <v>2.1</v>
      </c>
      <c r="I21" s="69"/>
      <c r="J21" s="69">
        <v>7</v>
      </c>
      <c r="K21" s="67"/>
      <c r="L21" s="67">
        <v>7</v>
      </c>
      <c r="M21" s="67"/>
      <c r="N21" s="67">
        <v>7</v>
      </c>
      <c r="O21" s="67"/>
      <c r="P21" s="67"/>
      <c r="Q21" s="95">
        <f t="shared" si="2"/>
        <v>7</v>
      </c>
      <c r="R21" s="69">
        <v>7</v>
      </c>
      <c r="S21" s="92">
        <f t="shared" si="9"/>
        <v>7</v>
      </c>
      <c r="T21" s="92">
        <f t="shared" si="10"/>
        <v>4.8999999999999995</v>
      </c>
      <c r="U21" s="279">
        <f t="shared" si="11"/>
        <v>7</v>
      </c>
      <c r="V21" s="281">
        <v>7</v>
      </c>
      <c r="W21" s="270">
        <f>VLOOKUP(V21,'ESCALA DE NOTAS VALORIZADAS'!$B$9:$C$58,2,0)</f>
        <v>400000</v>
      </c>
      <c r="X21" s="277" t="s">
        <v>549</v>
      </c>
    </row>
    <row r="22" spans="2:24" s="71" customFormat="1" ht="39.75" customHeight="1" x14ac:dyDescent="0.25">
      <c r="B22" s="133">
        <v>477</v>
      </c>
      <c r="C22" s="134" t="s">
        <v>279</v>
      </c>
      <c r="D22" s="69">
        <v>7</v>
      </c>
      <c r="E22" s="69">
        <v>7</v>
      </c>
      <c r="F22" s="69">
        <v>5</v>
      </c>
      <c r="G22" s="92">
        <f t="shared" si="7"/>
        <v>6.333333333333333</v>
      </c>
      <c r="H22" s="91">
        <f t="shared" si="8"/>
        <v>1.9</v>
      </c>
      <c r="I22" s="69"/>
      <c r="J22" s="69">
        <v>7</v>
      </c>
      <c r="K22" s="67"/>
      <c r="L22" s="67">
        <v>7</v>
      </c>
      <c r="M22" s="67"/>
      <c r="N22" s="67">
        <v>7</v>
      </c>
      <c r="O22" s="67"/>
      <c r="P22" s="67"/>
      <c r="Q22" s="95">
        <f t="shared" si="2"/>
        <v>7</v>
      </c>
      <c r="R22" s="69">
        <v>1</v>
      </c>
      <c r="S22" s="92">
        <f t="shared" si="9"/>
        <v>4</v>
      </c>
      <c r="T22" s="92">
        <f t="shared" si="10"/>
        <v>2.8</v>
      </c>
      <c r="U22" s="279">
        <f t="shared" si="11"/>
        <v>4.6999999999999993</v>
      </c>
      <c r="V22" s="281">
        <v>4.7</v>
      </c>
      <c r="W22" s="270">
        <f>VLOOKUP(V22,'ESCALA DE NOTAS VALORIZADAS'!$B$9:$C$58,2,0)</f>
        <v>268571.42857142858</v>
      </c>
      <c r="X22" s="277" t="s">
        <v>550</v>
      </c>
    </row>
    <row r="23" spans="2:24" s="71" customFormat="1" ht="39.75" customHeight="1" x14ac:dyDescent="0.4">
      <c r="B23" s="198">
        <v>548</v>
      </c>
      <c r="C23" s="138" t="s">
        <v>280</v>
      </c>
      <c r="D23" s="69">
        <v>7</v>
      </c>
      <c r="E23" s="69">
        <v>1</v>
      </c>
      <c r="F23" s="69">
        <v>7</v>
      </c>
      <c r="G23" s="92">
        <f t="shared" si="7"/>
        <v>5</v>
      </c>
      <c r="H23" s="91">
        <f t="shared" si="8"/>
        <v>1.5</v>
      </c>
      <c r="I23" s="69"/>
      <c r="J23" s="69">
        <v>7</v>
      </c>
      <c r="K23" s="67"/>
      <c r="L23" s="67">
        <v>7</v>
      </c>
      <c r="M23" s="67"/>
      <c r="N23" s="67">
        <v>7</v>
      </c>
      <c r="O23" s="67"/>
      <c r="P23" s="67"/>
      <c r="Q23" s="95">
        <f t="shared" si="2"/>
        <v>7</v>
      </c>
      <c r="R23" s="69">
        <v>1</v>
      </c>
      <c r="S23" s="92">
        <f t="shared" si="9"/>
        <v>4</v>
      </c>
      <c r="T23" s="92">
        <f t="shared" si="10"/>
        <v>2.8</v>
      </c>
      <c r="U23" s="279">
        <f t="shared" si="11"/>
        <v>4.3</v>
      </c>
      <c r="V23" s="281">
        <v>4.3</v>
      </c>
      <c r="W23" s="270">
        <f>VLOOKUP(V23,'ESCALA DE NOTAS VALORIZADAS'!$B$9:$C$58,2,0)</f>
        <v>245714.28571428571</v>
      </c>
      <c r="X23" s="278" t="s">
        <v>551</v>
      </c>
    </row>
    <row r="24" spans="2:24" ht="39.75" customHeight="1" x14ac:dyDescent="0.25">
      <c r="B24" s="139">
        <v>551</v>
      </c>
      <c r="C24" s="134" t="s">
        <v>281</v>
      </c>
      <c r="D24" s="69">
        <v>7</v>
      </c>
      <c r="E24" s="69">
        <v>7</v>
      </c>
      <c r="F24" s="69">
        <v>7</v>
      </c>
      <c r="G24" s="92">
        <f t="shared" si="7"/>
        <v>7</v>
      </c>
      <c r="H24" s="91">
        <f t="shared" si="8"/>
        <v>2.1</v>
      </c>
      <c r="I24" s="69"/>
      <c r="J24" s="69">
        <v>7</v>
      </c>
      <c r="K24" s="67"/>
      <c r="L24" s="67">
        <v>7</v>
      </c>
      <c r="M24" s="67"/>
      <c r="N24" s="67">
        <v>7</v>
      </c>
      <c r="O24" s="67"/>
      <c r="P24" s="67"/>
      <c r="Q24" s="95">
        <f t="shared" si="2"/>
        <v>7</v>
      </c>
      <c r="R24" s="69">
        <v>7</v>
      </c>
      <c r="S24" s="92">
        <f t="shared" si="9"/>
        <v>7</v>
      </c>
      <c r="T24" s="92">
        <f t="shared" si="10"/>
        <v>4.8999999999999995</v>
      </c>
      <c r="U24" s="279">
        <f t="shared" si="11"/>
        <v>7</v>
      </c>
      <c r="V24" s="281">
        <v>7</v>
      </c>
      <c r="W24" s="270">
        <f>VLOOKUP(V24,'ESCALA DE NOTAS VALORIZADAS'!$B$9:$C$58,2,0)</f>
        <v>400000</v>
      </c>
      <c r="X24" s="277" t="s">
        <v>552</v>
      </c>
    </row>
    <row r="25" spans="2:24" ht="39.75" customHeight="1" x14ac:dyDescent="0.3">
      <c r="N25" s="238"/>
      <c r="W25" s="224">
        <f>SUM(W6:W24)</f>
        <v>5685714.2857142854</v>
      </c>
    </row>
    <row r="26" spans="2:24" ht="39.75" customHeight="1" x14ac:dyDescent="0.25"/>
    <row r="27" spans="2:24" ht="39.75" customHeight="1" x14ac:dyDescent="0.25"/>
    <row r="28" spans="2:24" ht="39.75" customHeight="1" x14ac:dyDescent="0.25"/>
    <row r="29" spans="2:24" ht="39.75" customHeight="1" x14ac:dyDescent="0.25"/>
    <row r="30" spans="2:24" ht="39.75" customHeight="1" x14ac:dyDescent="0.25"/>
    <row r="31" spans="2:24" ht="39.75" customHeight="1" x14ac:dyDescent="0.25"/>
    <row r="32" spans="2:24" ht="39.75" customHeight="1" x14ac:dyDescent="0.25"/>
  </sheetData>
  <sheetProtection algorithmName="SHA-512" hashValue="ogi3C4y3KNy2XiyAitDGn65jNx1ZVQncZjCGGmMZzdsJCCZPqqiVJEaX/ZPna+2Ru8Bovl8UzlantZhG3HpCYw==" saltValue="z9+ch2Ua6JGXtCPcNHn8ow==" spinCount="100000" sheet="1" objects="1" scenarios="1"/>
  <autoFilter ref="B5:W19" xr:uid="{00000000-0009-0000-0000-000008000000}"/>
  <sortState ref="B6:V23">
    <sortCondition descending="1" ref="V6:V23"/>
  </sortState>
  <mergeCells count="7">
    <mergeCell ref="B1:W1"/>
    <mergeCell ref="B2:W2"/>
    <mergeCell ref="B3:W3"/>
    <mergeCell ref="D4:H4"/>
    <mergeCell ref="I4:T4"/>
    <mergeCell ref="U4:U5"/>
    <mergeCell ref="V4:V5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9"/>
  <sheetViews>
    <sheetView zoomScale="73" zoomScaleNormal="73" workbookViewId="0">
      <selection activeCell="X13" sqref="X13"/>
    </sheetView>
  </sheetViews>
  <sheetFormatPr baseColWidth="10" defaultColWidth="11.42578125" defaultRowHeight="15" x14ac:dyDescent="0.25"/>
  <cols>
    <col min="1" max="1" width="11.42578125" style="9"/>
    <col min="2" max="2" width="9.42578125" style="6" customWidth="1"/>
    <col min="3" max="3" width="47.7109375" style="6" customWidth="1"/>
    <col min="4" max="6" width="11.42578125" style="6" hidden="1" customWidth="1"/>
    <col min="7" max="7" width="11.42578125" style="17" hidden="1" customWidth="1"/>
    <col min="8" max="8" width="11.42578125" style="6" hidden="1" customWidth="1"/>
    <col min="9" max="9" width="14.28515625" style="6" hidden="1" customWidth="1"/>
    <col min="10" max="16" width="14.28515625" style="9" hidden="1" customWidth="1"/>
    <col min="17" max="17" width="14.28515625" style="17" hidden="1" customWidth="1"/>
    <col min="18" max="20" width="11.42578125" style="6" hidden="1" customWidth="1"/>
    <col min="21" max="21" width="10.140625" style="6" hidden="1" customWidth="1"/>
    <col min="22" max="22" width="11.42578125" style="9" customWidth="1"/>
    <col min="23" max="23" width="18" style="6" customWidth="1"/>
    <col min="24" max="24" width="34.28515625" style="6" customWidth="1"/>
    <col min="25" max="16384" width="11.42578125" style="6"/>
  </cols>
  <sheetData>
    <row r="1" spans="2:24" s="9" customFormat="1" ht="15.75" x14ac:dyDescent="0.25">
      <c r="B1" s="33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2:24" s="9" customFormat="1" ht="15.75" x14ac:dyDescent="0.25">
      <c r="B2" s="339" t="s">
        <v>44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2:24" s="9" customFormat="1" ht="16.5" thickBot="1" x14ac:dyDescent="0.3">
      <c r="B3" s="340" t="s">
        <v>16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2:24" ht="56.25" customHeight="1" thickBot="1" x14ac:dyDescent="0.3">
      <c r="B4" s="305" t="s">
        <v>0</v>
      </c>
      <c r="C4" s="316" t="s">
        <v>1</v>
      </c>
      <c r="D4" s="374" t="s">
        <v>2</v>
      </c>
      <c r="E4" s="375"/>
      <c r="F4" s="375"/>
      <c r="G4" s="375"/>
      <c r="H4" s="376"/>
      <c r="I4" s="374" t="s">
        <v>3</v>
      </c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6"/>
      <c r="U4" s="377" t="s">
        <v>4</v>
      </c>
      <c r="V4" s="305"/>
      <c r="W4" s="316" t="s">
        <v>23</v>
      </c>
      <c r="X4" s="316" t="s">
        <v>5</v>
      </c>
    </row>
    <row r="5" spans="2:24" s="9" customFormat="1" ht="42.75" customHeight="1" thickBot="1" x14ac:dyDescent="0.3">
      <c r="B5" s="317"/>
      <c r="C5" s="318"/>
      <c r="D5" s="319" t="s">
        <v>6</v>
      </c>
      <c r="E5" s="319" t="s">
        <v>7</v>
      </c>
      <c r="F5" s="319" t="s">
        <v>8</v>
      </c>
      <c r="G5" s="320" t="s">
        <v>9</v>
      </c>
      <c r="H5" s="319" t="s">
        <v>10</v>
      </c>
      <c r="I5" s="308" t="s">
        <v>46</v>
      </c>
      <c r="J5" s="308" t="s">
        <v>47</v>
      </c>
      <c r="K5" s="308" t="s">
        <v>48</v>
      </c>
      <c r="L5" s="308" t="s">
        <v>49</v>
      </c>
      <c r="M5" s="308" t="s">
        <v>50</v>
      </c>
      <c r="N5" s="308" t="s">
        <v>51</v>
      </c>
      <c r="O5" s="308" t="s">
        <v>53</v>
      </c>
      <c r="P5" s="308" t="s">
        <v>52</v>
      </c>
      <c r="Q5" s="309" t="s">
        <v>54</v>
      </c>
      <c r="R5" s="319" t="s">
        <v>12</v>
      </c>
      <c r="S5" s="319" t="s">
        <v>9</v>
      </c>
      <c r="T5" s="319" t="s">
        <v>13</v>
      </c>
      <c r="U5" s="378"/>
      <c r="V5" s="317"/>
      <c r="W5" s="318"/>
      <c r="X5" s="321"/>
    </row>
    <row r="6" spans="2:24" ht="33.75" customHeight="1" x14ac:dyDescent="0.25">
      <c r="B6" s="221">
        <v>31</v>
      </c>
      <c r="C6" s="222" t="s">
        <v>282</v>
      </c>
      <c r="D6" s="14">
        <v>7</v>
      </c>
      <c r="E6" s="14">
        <v>7</v>
      </c>
      <c r="F6" s="14">
        <v>7</v>
      </c>
      <c r="G6" s="68">
        <f>(+D6+E6+F6)/3</f>
        <v>7</v>
      </c>
      <c r="H6" s="67">
        <f>+G6*30%</f>
        <v>2.1</v>
      </c>
      <c r="I6" s="14"/>
      <c r="J6" s="14">
        <v>7</v>
      </c>
      <c r="K6" s="14"/>
      <c r="L6" s="14">
        <v>7</v>
      </c>
      <c r="M6" s="14"/>
      <c r="N6" s="14">
        <v>7</v>
      </c>
      <c r="O6" s="14"/>
      <c r="P6" s="14"/>
      <c r="Q6" s="84">
        <f>AVERAGE(I6:P6)</f>
        <v>7</v>
      </c>
      <c r="R6" s="14">
        <v>1</v>
      </c>
      <c r="S6" s="82">
        <f>(+Q6+R6)/2</f>
        <v>4</v>
      </c>
      <c r="T6" s="123">
        <f>+S6*70%</f>
        <v>2.8</v>
      </c>
      <c r="U6" s="291">
        <f>+H6+T6</f>
        <v>4.9000000000000004</v>
      </c>
      <c r="V6" s="291">
        <v>4.9000000000000004</v>
      </c>
      <c r="W6" s="292">
        <f>VLOOKUP(V6,'ESCALA DE NOTAS VALORIZADAS'!$B$9:$C$58,2,0)</f>
        <v>280000.00000000006</v>
      </c>
      <c r="X6" s="298" t="s">
        <v>425</v>
      </c>
    </row>
    <row r="7" spans="2:24" ht="24.75" customHeight="1" x14ac:dyDescent="0.25">
      <c r="B7" s="133">
        <v>99</v>
      </c>
      <c r="C7" s="134" t="s">
        <v>284</v>
      </c>
      <c r="D7" s="14">
        <v>7</v>
      </c>
      <c r="E7" s="14">
        <v>7</v>
      </c>
      <c r="F7" s="199">
        <v>5</v>
      </c>
      <c r="G7" s="81">
        <f>(+D7+E7+F7)/3</f>
        <v>6.333333333333333</v>
      </c>
      <c r="H7" s="80">
        <f>+G7*30%</f>
        <v>1.9</v>
      </c>
      <c r="I7" s="10"/>
      <c r="J7" s="10">
        <v>7</v>
      </c>
      <c r="K7" s="10"/>
      <c r="L7" s="10">
        <v>7</v>
      </c>
      <c r="M7" s="10"/>
      <c r="N7" s="10">
        <v>7</v>
      </c>
      <c r="O7" s="10"/>
      <c r="P7" s="10"/>
      <c r="Q7" s="95">
        <f>AVERAGE(I7:P7)</f>
        <v>7</v>
      </c>
      <c r="R7" s="14">
        <v>4</v>
      </c>
      <c r="S7" s="82">
        <f>(+Q7+R7)/2</f>
        <v>5.5</v>
      </c>
      <c r="T7" s="122">
        <f>+S7*70%</f>
        <v>3.8499999999999996</v>
      </c>
      <c r="U7" s="283">
        <f>+H7+T7</f>
        <v>5.75</v>
      </c>
      <c r="V7" s="283">
        <v>5.8</v>
      </c>
      <c r="W7" s="264">
        <f>VLOOKUP(V7,'ESCALA DE NOTAS VALORIZADAS'!$B$9:$C$58,2,0)</f>
        <v>331428.57142857142</v>
      </c>
      <c r="X7" s="277" t="s">
        <v>553</v>
      </c>
    </row>
    <row r="8" spans="2:24" ht="24.75" customHeight="1" x14ac:dyDescent="0.25">
      <c r="B8" s="133">
        <v>431</v>
      </c>
      <c r="C8" s="134" t="s">
        <v>283</v>
      </c>
      <c r="D8" s="10">
        <v>7</v>
      </c>
      <c r="E8" s="10">
        <v>7</v>
      </c>
      <c r="F8" s="10">
        <v>7</v>
      </c>
      <c r="G8" s="68">
        <f t="shared" ref="G8" si="0">(+D8+E8+F8)/3</f>
        <v>7</v>
      </c>
      <c r="H8" s="67">
        <f t="shared" ref="H8" si="1">+G8*30%</f>
        <v>2.1</v>
      </c>
      <c r="I8" s="10"/>
      <c r="J8" s="10">
        <v>7</v>
      </c>
      <c r="K8" s="10"/>
      <c r="L8" s="10">
        <v>7</v>
      </c>
      <c r="M8" s="10"/>
      <c r="N8" s="10">
        <v>7</v>
      </c>
      <c r="O8" s="10"/>
      <c r="P8" s="10"/>
      <c r="Q8" s="95">
        <f t="shared" ref="Q8" si="2">AVERAGE(I8:P8)</f>
        <v>7</v>
      </c>
      <c r="R8" s="10">
        <v>7</v>
      </c>
      <c r="S8" s="82">
        <f t="shared" ref="S8" si="3">(+Q8+R8)/2</f>
        <v>7</v>
      </c>
      <c r="T8" s="123">
        <f t="shared" ref="T8" si="4">+S8*70%</f>
        <v>4.8999999999999995</v>
      </c>
      <c r="U8" s="263">
        <f t="shared" ref="U8" si="5">+H8+T8</f>
        <v>7</v>
      </c>
      <c r="V8" s="263">
        <v>7</v>
      </c>
      <c r="W8" s="264">
        <f>VLOOKUP(V8,'ESCALA DE NOTAS VALORIZADAS'!$B$9:$C$58,2,0)</f>
        <v>400000</v>
      </c>
      <c r="X8" s="277" t="s">
        <v>554</v>
      </c>
    </row>
    <row r="9" spans="2:24" ht="18.75" x14ac:dyDescent="0.3">
      <c r="W9" s="228">
        <f>SUM(W6:W8)</f>
        <v>1011428.5714285715</v>
      </c>
    </row>
  </sheetData>
  <sheetProtection algorithmName="SHA-512" hashValue="9K7K4sE22VrmTSN2mIN+G0J1JNIn+v6T5s0X4a1sIJiZTnCnWjt5CVz4NV+KSHP5rA1zunlcY29vtnTSYRI16Q==" saltValue="nEHUvCZvzrBAmB9CC5oyIQ==" spinCount="100000" sheet="1" objects="1" scenarios="1"/>
  <autoFilter ref="B5:W8" xr:uid="{00000000-0009-0000-0000-00000B000000}"/>
  <sortState ref="B6:B8">
    <sortCondition ref="B6"/>
  </sortState>
  <mergeCells count="6">
    <mergeCell ref="B1:W1"/>
    <mergeCell ref="B2:W2"/>
    <mergeCell ref="B3:W3"/>
    <mergeCell ref="D4:H4"/>
    <mergeCell ref="I4:T4"/>
    <mergeCell ref="U4:U5"/>
  </mergeCells>
  <pageMargins left="0.70866141732283472" right="0.70866141732283472" top="0.74803149606299213" bottom="0.74803149606299213" header="0.31496062992125984" footer="0.31496062992125984"/>
  <pageSetup paperSize="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ESCALA DE NOTAS VALORIZADAS</vt:lpstr>
      <vt:lpstr>DISTRIBUCIÓN PPTO. FOCMU</vt:lpstr>
      <vt:lpstr>CLUBES DEPORTIVOS</vt:lpstr>
      <vt:lpstr>CENTRO MADRES</vt:lpstr>
      <vt:lpstr>JJVV</vt:lpstr>
      <vt:lpstr>COMITÉS</vt:lpstr>
      <vt:lpstr>C. DE PADRES Y AP.</vt:lpstr>
      <vt:lpstr>CULTURALES</vt:lpstr>
      <vt:lpstr>RELIGIOSAS</vt:lpstr>
      <vt:lpstr>OTRAS ORG</vt:lpstr>
      <vt:lpstr>JUVENTUD</vt:lpstr>
      <vt:lpstr>BENEFICAS</vt:lpstr>
      <vt:lpstr>ADULTO MAYOR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Riquelme Velasquez</dc:creator>
  <cp:lastModifiedBy>Liliana Riquelme Velasquez</cp:lastModifiedBy>
  <cp:lastPrinted>2019-09-25T12:42:12Z</cp:lastPrinted>
  <dcterms:created xsi:type="dcterms:W3CDTF">2017-09-21T14:54:26Z</dcterms:created>
  <dcterms:modified xsi:type="dcterms:W3CDTF">2019-09-26T21:43:36Z</dcterms:modified>
</cp:coreProperties>
</file>